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05" windowWidth="19320" windowHeight="9975" tabRatio="675"/>
  </bookViews>
  <sheets>
    <sheet name="BENJ MASC" sheetId="1" r:id="rId1"/>
    <sheet name="ALEV MASC" sheetId="3" r:id="rId2"/>
    <sheet name="INF MASC" sheetId="5" r:id="rId3"/>
    <sheet name="CADETE MASC" sheetId="10" r:id="rId4"/>
    <sheet name="ALEV FEM" sheetId="4" r:id="rId5"/>
    <sheet name="INF FEM" sheetId="6" r:id="rId6"/>
    <sheet name="CAD FEM" sheetId="7" r:id="rId7"/>
    <sheet name="JUNIOR FEM" sheetId="11" r:id="rId8"/>
  </sheets>
  <calcPr calcId="125725"/>
</workbook>
</file>

<file path=xl/calcChain.xml><?xml version="1.0" encoding="utf-8"?>
<calcChain xmlns="http://schemas.openxmlformats.org/spreadsheetml/2006/main">
  <c r="D14" i="11"/>
  <c r="G16" i="7"/>
  <c r="G15"/>
  <c r="G14"/>
  <c r="F16"/>
  <c r="F15"/>
  <c r="F14"/>
  <c r="E16"/>
  <c r="E15"/>
  <c r="E14"/>
  <c r="D16"/>
  <c r="D15"/>
  <c r="D14"/>
  <c r="C15"/>
  <c r="C16"/>
  <c r="C14"/>
  <c r="G16" i="6"/>
  <c r="G15"/>
  <c r="F16"/>
  <c r="F15"/>
  <c r="C15"/>
  <c r="E15" i="4"/>
  <c r="D17"/>
  <c r="D16"/>
  <c r="D15"/>
  <c r="C17"/>
  <c r="C16"/>
  <c r="C15"/>
  <c r="G16" i="10"/>
  <c r="G15"/>
  <c r="F17"/>
  <c r="F16"/>
  <c r="F15"/>
  <c r="E17"/>
  <c r="E16"/>
  <c r="E15"/>
  <c r="D17"/>
  <c r="D16"/>
  <c r="D15"/>
  <c r="C17"/>
  <c r="C16"/>
  <c r="C15"/>
  <c r="D14" i="5"/>
  <c r="G17" i="3"/>
  <c r="G16"/>
  <c r="G15"/>
  <c r="F17"/>
  <c r="F16"/>
  <c r="F15"/>
  <c r="E17"/>
  <c r="E16"/>
  <c r="E15"/>
  <c r="D17"/>
  <c r="D16"/>
  <c r="D15"/>
  <c r="C18"/>
  <c r="C17"/>
  <c r="C16"/>
  <c r="C15"/>
  <c r="E16" i="6"/>
  <c r="E15"/>
  <c r="C16"/>
  <c r="D16"/>
  <c r="D15"/>
  <c r="H15" i="11"/>
  <c r="H14"/>
  <c r="G15"/>
  <c r="G14"/>
  <c r="F14"/>
  <c r="F15"/>
  <c r="E14"/>
  <c r="E15"/>
  <c r="D15"/>
  <c r="C15"/>
  <c r="C14"/>
  <c r="G15" i="5"/>
  <c r="G14"/>
  <c r="F15"/>
  <c r="F14"/>
  <c r="H14" s="1"/>
  <c r="E15"/>
  <c r="E14"/>
  <c r="H16" i="10" l="1"/>
  <c r="H15" i="5"/>
  <c r="D15"/>
  <c r="C15"/>
  <c r="C14"/>
  <c r="G15" i="1"/>
  <c r="G14"/>
  <c r="F15"/>
  <c r="H15" s="1"/>
  <c r="F14"/>
  <c r="H14" s="1"/>
  <c r="E15"/>
  <c r="E14"/>
  <c r="D15"/>
  <c r="D14"/>
  <c r="C14"/>
  <c r="C15"/>
  <c r="L27" i="10"/>
  <c r="J27"/>
  <c r="L26"/>
  <c r="J26"/>
  <c r="P24"/>
  <c r="L24"/>
  <c r="J24"/>
  <c r="R23"/>
  <c r="P23"/>
  <c r="J23"/>
  <c r="L17" i="11"/>
  <c r="J14"/>
  <c r="L18" i="7"/>
  <c r="L26" s="1"/>
  <c r="J18"/>
  <c r="J26" s="1"/>
  <c r="L17"/>
  <c r="J25" s="1"/>
  <c r="J17"/>
  <c r="L25" s="1"/>
  <c r="G17"/>
  <c r="F17"/>
  <c r="E17"/>
  <c r="D17"/>
  <c r="C17"/>
  <c r="R15"/>
  <c r="P15"/>
  <c r="P23" s="1"/>
  <c r="L15"/>
  <c r="J23" s="1"/>
  <c r="J15"/>
  <c r="L23" s="1"/>
  <c r="R14"/>
  <c r="P22" s="1"/>
  <c r="P14"/>
  <c r="R22" s="1"/>
  <c r="L14"/>
  <c r="J14"/>
  <c r="J22" s="1"/>
  <c r="L19" i="10"/>
  <c r="J19"/>
  <c r="L18"/>
  <c r="J18"/>
  <c r="G18"/>
  <c r="F18"/>
  <c r="E18"/>
  <c r="D18"/>
  <c r="C18"/>
  <c r="G17"/>
  <c r="R16"/>
  <c r="P16"/>
  <c r="L16"/>
  <c r="J16"/>
  <c r="R15"/>
  <c r="P15"/>
  <c r="L15"/>
  <c r="J15"/>
  <c r="L17" i="5"/>
  <c r="J14"/>
  <c r="H15" i="7" l="1"/>
  <c r="H17"/>
  <c r="H14"/>
  <c r="H16"/>
  <c r="H15" i="10"/>
  <c r="H17"/>
  <c r="H18"/>
  <c r="L17" i="1"/>
  <c r="J27" i="3"/>
  <c r="L19" i="6"/>
  <c r="L27" s="1"/>
  <c r="J19"/>
  <c r="J27" s="1"/>
  <c r="L18"/>
  <c r="J26" s="1"/>
  <c r="J18"/>
  <c r="L26" s="1"/>
  <c r="G18"/>
  <c r="F18"/>
  <c r="E18"/>
  <c r="D18"/>
  <c r="C18"/>
  <c r="G17"/>
  <c r="F17"/>
  <c r="E17"/>
  <c r="D17"/>
  <c r="C17"/>
  <c r="R16"/>
  <c r="P16"/>
  <c r="P24" s="1"/>
  <c r="L16"/>
  <c r="J24" s="1"/>
  <c r="J16"/>
  <c r="L24" s="1"/>
  <c r="R15"/>
  <c r="P23" s="1"/>
  <c r="P15"/>
  <c r="R23" s="1"/>
  <c r="L15"/>
  <c r="J15"/>
  <c r="J23" s="1"/>
  <c r="L19" i="4"/>
  <c r="J19"/>
  <c r="L18"/>
  <c r="J18"/>
  <c r="G18"/>
  <c r="F18"/>
  <c r="E18"/>
  <c r="D18"/>
  <c r="C18"/>
  <c r="G17"/>
  <c r="F17"/>
  <c r="E17"/>
  <c r="R16"/>
  <c r="P16"/>
  <c r="L16"/>
  <c r="J16"/>
  <c r="G16"/>
  <c r="F16"/>
  <c r="E16"/>
  <c r="R15"/>
  <c r="P15"/>
  <c r="L15"/>
  <c r="J15"/>
  <c r="G15"/>
  <c r="F15"/>
  <c r="L19" i="3"/>
  <c r="L27" s="1"/>
  <c r="J19"/>
  <c r="L18"/>
  <c r="J18"/>
  <c r="G18"/>
  <c r="F18"/>
  <c r="H18" s="1"/>
  <c r="E18"/>
  <c r="D18"/>
  <c r="R16"/>
  <c r="P16"/>
  <c r="L16"/>
  <c r="J16"/>
  <c r="R15"/>
  <c r="P23" s="1"/>
  <c r="P15"/>
  <c r="R23" s="1"/>
  <c r="L15"/>
  <c r="J15"/>
  <c r="H15"/>
  <c r="H16" l="1"/>
  <c r="H15" i="6"/>
  <c r="H17"/>
  <c r="H15" i="4"/>
  <c r="H17"/>
  <c r="H16" i="6"/>
  <c r="H18"/>
  <c r="H16" i="4"/>
  <c r="H18"/>
  <c r="H17" i="3"/>
  <c r="J14" i="1" l="1"/>
</calcChain>
</file>

<file path=xl/sharedStrings.xml><?xml version="1.0" encoding="utf-8"?>
<sst xmlns="http://schemas.openxmlformats.org/spreadsheetml/2006/main" count="309" uniqueCount="58">
  <si>
    <t>G</t>
  </si>
  <si>
    <t>P</t>
  </si>
  <si>
    <t>J</t>
  </si>
  <si>
    <t xml:space="preserve"> A/F </t>
  </si>
  <si>
    <t xml:space="preserve"> E/C</t>
  </si>
  <si>
    <t>DIF.</t>
  </si>
  <si>
    <t>VS</t>
  </si>
  <si>
    <t>BENJAMIN MASCULINO</t>
  </si>
  <si>
    <t>GRUPO A</t>
  </si>
  <si>
    <t>ALEVIN MASCULINO</t>
  </si>
  <si>
    <t>ALEVIN FEMENINO</t>
  </si>
  <si>
    <t>DESCANSA</t>
  </si>
  <si>
    <t>INFANTIL MASCULINO</t>
  </si>
  <si>
    <t>INFANTIL FEMENINO</t>
  </si>
  <si>
    <t>Se clasifica para el Campeonato de Baleares el campeón del grupo</t>
  </si>
  <si>
    <t>CT SANTA GERTRUDIS</t>
  </si>
  <si>
    <t>GRUPO 1</t>
  </si>
  <si>
    <t>IBIZA CLUB DE CAMPO</t>
  </si>
  <si>
    <t>CT SANTA EULALIA</t>
  </si>
  <si>
    <t>CT ILLA DE FORMENTERA</t>
  </si>
  <si>
    <t>CADETE FEMENINO</t>
  </si>
  <si>
    <t>Sistema de liguilla a doble vuelta</t>
  </si>
  <si>
    <t>CAMPEONATO DE IBIZA Y FORMENTERA POR EQUIPOS JUVENILES 2019</t>
  </si>
  <si>
    <r>
      <t xml:space="preserve">El equipo local deberá enviar el acta a melanie@ftib.es, como máximo, el </t>
    </r>
    <r>
      <rPr>
        <b/>
        <sz val="9"/>
        <rFont val="DINPro-Regular"/>
        <family val="3"/>
      </rPr>
      <t>MARTES</t>
    </r>
    <r>
      <rPr>
        <sz val="9"/>
        <rFont val="DINPro-Regular"/>
        <family val="3"/>
      </rPr>
      <t xml:space="preserve"> siguiente a la fecha programada para la </t>
    </r>
  </si>
  <si>
    <t>confrontación. Si no se ha disputado la confrontación, el equipo local deberá enviar el acta con la fecha alternativa o el motivo del W.O.</t>
  </si>
  <si>
    <r>
      <t xml:space="preserve">En caso de no recibirla se dará por perdedor al equipo local. </t>
    </r>
    <r>
      <rPr>
        <b/>
        <sz val="9"/>
        <rFont val="DINPro-Regular"/>
        <family val="3"/>
      </rPr>
      <t>Los resultados se actualizarán tras cada jornada según estas normas.</t>
    </r>
  </si>
  <si>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</si>
  <si>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t>J.2  23-24 FEBRERO</t>
  </si>
  <si>
    <t>TC IBIZA</t>
  </si>
  <si>
    <t>J.1  2-3 FEBRERO</t>
  </si>
  <si>
    <t>CADETE MASCULINO</t>
  </si>
  <si>
    <t>J.1  12-13 ENERO</t>
  </si>
  <si>
    <t>JUNIOR FEMENINO</t>
  </si>
  <si>
    <t>J.2  16-17 FEBRERO</t>
  </si>
  <si>
    <t>J.3  2-3 MARZO</t>
  </si>
  <si>
    <t>J.3  9-10 MARZO</t>
  </si>
  <si>
    <t>J.2  2-3 MARZO</t>
  </si>
  <si>
    <t>J.4  16-17 MARZO</t>
  </si>
  <si>
    <t>J.5  23-24 MARZO</t>
  </si>
  <si>
    <t>J.6  6-7 ABRIL</t>
  </si>
  <si>
    <t>J.2  26-27 ENERO</t>
  </si>
  <si>
    <t>J.3  23-24 FEBRERO</t>
  </si>
  <si>
    <t>J.4  2-3 MARZO</t>
  </si>
  <si>
    <t>J.5 9-10 MARZO</t>
  </si>
  <si>
    <t>J.6  23-24 MARZO</t>
  </si>
  <si>
    <t>Aplaz. 27/01</t>
  </si>
  <si>
    <t>Aplaz. 02/02</t>
  </si>
  <si>
    <t>Aplaz.</t>
  </si>
  <si>
    <t>W.O.</t>
  </si>
  <si>
    <t>Aplaz. 16/03</t>
  </si>
  <si>
    <t xml:space="preserve">   FASE FINAL BALEARES</t>
  </si>
  <si>
    <t xml:space="preserve">CAMPEÓN </t>
  </si>
  <si>
    <t>SUBCAMPEÓN</t>
  </si>
  <si>
    <t xml:space="preserve">CT SANTA GERTRUDIS </t>
  </si>
  <si>
    <t>Aplaz. 20-21/04</t>
  </si>
  <si>
    <t>Aplaz. 06/04</t>
  </si>
  <si>
    <t xml:space="preserve">CT ILLA DE FORMENTERA </t>
  </si>
  <si>
    <t>Aplaz.30/03</t>
  </si>
</sst>
</file>

<file path=xl/styles.xml><?xml version="1.0" encoding="utf-8"?>
<styleSheet xmlns="http://schemas.openxmlformats.org/spreadsheetml/2006/main">
  <fonts count="28">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0"/>
      <name val="DINPro-Black"/>
      <family val="3"/>
    </font>
    <font>
      <b/>
      <sz val="11"/>
      <color theme="1"/>
      <name val="DINPro-Bold"/>
      <family val="3"/>
    </font>
    <font>
      <sz val="11"/>
      <color theme="1"/>
      <name val="DINPro-Bold"/>
      <family val="3"/>
    </font>
    <font>
      <sz val="10.5"/>
      <color theme="1"/>
      <name val="DINPro-Bold"/>
      <family val="3"/>
    </font>
    <font>
      <sz val="8"/>
      <color rgb="FFFF0000"/>
      <name val="DINPro-Bold"/>
      <family val="3"/>
    </font>
    <font>
      <b/>
      <sz val="9"/>
      <name val="DINPro-Regular"/>
      <family val="3"/>
    </font>
    <font>
      <b/>
      <u/>
      <sz val="14"/>
      <color theme="1"/>
      <name val="DINPro-Bold"/>
      <family val="3"/>
    </font>
    <font>
      <b/>
      <sz val="9"/>
      <name val="DINPro-Black"/>
      <family val="3"/>
    </font>
    <font>
      <sz val="11"/>
      <name val="DINPro-Bold"/>
      <family val="3"/>
    </font>
    <font>
      <sz val="11"/>
      <name val="Calibri"/>
      <family val="2"/>
      <scheme val="minor"/>
    </font>
    <font>
      <sz val="9"/>
      <name val="DINPro-Regular"/>
      <family val="3"/>
    </font>
    <font>
      <sz val="9"/>
      <name val="DINPro-Medium"/>
      <family val="3"/>
    </font>
    <font>
      <sz val="9"/>
      <color theme="1"/>
      <name val="DINPro-Medium"/>
      <family val="3"/>
    </font>
    <font>
      <sz val="9"/>
      <color rgb="FFFF0000"/>
      <name val="DINPro-Medium"/>
      <family val="3"/>
    </font>
    <font>
      <b/>
      <sz val="9"/>
      <color rgb="FFFF0000"/>
      <name val="DINPro-Bold"/>
      <family val="3"/>
    </font>
    <font>
      <sz val="9"/>
      <color rgb="FFFF0000"/>
      <name val="DINPro-Bold"/>
      <family val="3"/>
    </font>
    <font>
      <sz val="9"/>
      <color theme="4"/>
      <name val="DINPro-Medium"/>
      <family val="3"/>
    </font>
    <font>
      <b/>
      <sz val="10"/>
      <color theme="1"/>
      <name val="DINPro-Bold"/>
      <family val="3"/>
    </font>
    <font>
      <sz val="10"/>
      <color theme="1"/>
      <name val="DINPro-Bold"/>
      <family val="3"/>
    </font>
    <font>
      <sz val="9"/>
      <color theme="1"/>
      <name val="DINPro-Regular"/>
      <family val="3"/>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s>
  <borders count="37">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95">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8" fillId="2" borderId="1" xfId="0" applyFont="1" applyFill="1" applyBorder="1" applyAlignment="1">
      <alignment horizontal="center" vertical="center"/>
    </xf>
    <xf numFmtId="0" fontId="10" fillId="0" borderId="0" xfId="0" applyFont="1"/>
    <xf numFmtId="0" fontId="10"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10" fillId="2" borderId="0" xfId="0" applyFont="1" applyFill="1"/>
    <xf numFmtId="0" fontId="9" fillId="2" borderId="0" xfId="0" applyFont="1" applyFill="1" applyAlignment="1">
      <alignment horizontal="center" vertical="center"/>
    </xf>
    <xf numFmtId="0" fontId="11" fillId="2" borderId="0" xfId="0" applyFont="1" applyFill="1" applyAlignment="1">
      <alignment vertical="center"/>
    </xf>
    <xf numFmtId="0" fontId="14" fillId="0" borderId="0" xfId="0" applyFont="1" applyAlignment="1">
      <alignment vertical="center"/>
    </xf>
    <xf numFmtId="0" fontId="15" fillId="3" borderId="1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9" fillId="3" borderId="0" xfId="0" applyFont="1" applyFill="1"/>
    <xf numFmtId="0" fontId="12" fillId="3" borderId="7" xfId="0" applyFont="1" applyFill="1" applyBorder="1" applyAlignment="1">
      <alignment vertical="center"/>
    </xf>
    <xf numFmtId="0" fontId="10" fillId="3" borderId="0" xfId="0" applyFont="1" applyFill="1"/>
    <xf numFmtId="0" fontId="12" fillId="0" borderId="11" xfId="1" applyFont="1" applyBorder="1" applyAlignment="1">
      <alignment vertical="center"/>
    </xf>
    <xf numFmtId="0" fontId="12" fillId="0" borderId="7" xfId="1" applyFont="1" applyBorder="1" applyAlignment="1">
      <alignment vertical="center"/>
    </xf>
    <xf numFmtId="0" fontId="16" fillId="2" borderId="0" xfId="0" applyFont="1" applyFill="1"/>
    <xf numFmtId="0" fontId="18" fillId="5" borderId="0" xfId="0" applyFont="1" applyFill="1" applyAlignment="1">
      <alignment horizontal="left" vertical="center"/>
    </xf>
    <xf numFmtId="0" fontId="16" fillId="5" borderId="0" xfId="0" applyFont="1" applyFill="1" applyAlignment="1">
      <alignment vertical="center"/>
    </xf>
    <xf numFmtId="0" fontId="17" fillId="5" borderId="0" xfId="0" applyFont="1" applyFill="1" applyAlignment="1">
      <alignment vertical="center"/>
    </xf>
    <xf numFmtId="0" fontId="0" fillId="5" borderId="0" xfId="0" applyFill="1" applyAlignment="1">
      <alignment vertical="center"/>
    </xf>
    <xf numFmtId="0" fontId="2" fillId="2" borderId="18" xfId="0" applyFont="1" applyFill="1" applyBorder="1" applyAlignment="1">
      <alignment horizontal="center" vertical="center"/>
    </xf>
    <xf numFmtId="0" fontId="12" fillId="3" borderId="19" xfId="0" applyFont="1" applyFill="1" applyBorder="1" applyAlignment="1">
      <alignmen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6" fillId="3" borderId="19" xfId="0" applyFont="1" applyFill="1" applyBorder="1" applyAlignment="1">
      <alignment vertical="center"/>
    </xf>
    <xf numFmtId="0" fontId="19" fillId="0" borderId="7" xfId="1" applyFont="1" applyBorder="1" applyAlignment="1">
      <alignment horizontal="center" vertical="center"/>
    </xf>
    <xf numFmtId="0" fontId="20" fillId="0" borderId="0" xfId="0" applyFont="1" applyAlignment="1">
      <alignment vertical="center"/>
    </xf>
    <xf numFmtId="0" fontId="21" fillId="0" borderId="7" xfId="1" applyFont="1" applyBorder="1" applyAlignment="1">
      <alignment horizontal="center" vertical="center"/>
    </xf>
    <xf numFmtId="0" fontId="22" fillId="3" borderId="6" xfId="0" applyFont="1" applyFill="1" applyBorder="1" applyAlignment="1">
      <alignment horizontal="center" vertical="center"/>
    </xf>
    <xf numFmtId="0" fontId="23" fillId="2" borderId="7" xfId="0" applyFont="1" applyFill="1" applyBorder="1" applyAlignment="1">
      <alignment horizontal="center" vertical="center"/>
    </xf>
    <xf numFmtId="0" fontId="22" fillId="3" borderId="8"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6" xfId="0" applyFont="1" applyFill="1" applyBorder="1" applyAlignment="1">
      <alignment horizontal="center" vertical="center" wrapText="1"/>
    </xf>
    <xf numFmtId="0" fontId="19" fillId="0" borderId="19" xfId="1" applyFont="1" applyBorder="1" applyAlignment="1">
      <alignment horizontal="center" vertical="center"/>
    </xf>
    <xf numFmtId="0" fontId="19" fillId="0" borderId="20" xfId="1" applyFont="1" applyBorder="1" applyAlignment="1">
      <alignment horizontal="center" vertical="center"/>
    </xf>
    <xf numFmtId="0" fontId="24" fillId="0" borderId="7" xfId="1" applyFont="1" applyBorder="1" applyAlignment="1">
      <alignment horizontal="center" vertical="center"/>
    </xf>
    <xf numFmtId="0" fontId="23" fillId="2" borderId="19"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17" xfId="0" applyFont="1" applyFill="1" applyBorder="1" applyAlignment="1">
      <alignment horizontal="center" vertical="center"/>
    </xf>
    <xf numFmtId="0" fontId="3" fillId="4" borderId="4" xfId="0" applyFont="1" applyFill="1" applyBorder="1" applyAlignment="1">
      <alignment horizontal="center" vertical="center"/>
    </xf>
    <xf numFmtId="0" fontId="6" fillId="4" borderId="5" xfId="0" applyFont="1" applyFill="1" applyBorder="1" applyAlignment="1">
      <alignment vertical="center"/>
    </xf>
    <xf numFmtId="0" fontId="19" fillId="4" borderId="5" xfId="1" applyFont="1" applyFill="1" applyBorder="1" applyAlignment="1">
      <alignment horizontal="center" vertical="center"/>
    </xf>
    <xf numFmtId="0" fontId="19" fillId="4" borderId="21" xfId="1" applyFont="1" applyFill="1" applyBorder="1" applyAlignment="1">
      <alignment horizontal="center" vertical="center"/>
    </xf>
    <xf numFmtId="0" fontId="2" fillId="4" borderId="5" xfId="0" applyFont="1" applyFill="1" applyBorder="1" applyAlignment="1">
      <alignment horizontal="center" vertical="center"/>
    </xf>
    <xf numFmtId="0" fontId="2" fillId="4" borderId="21" xfId="0" applyFont="1" applyFill="1" applyBorder="1" applyAlignment="1">
      <alignment horizontal="center" vertical="center"/>
    </xf>
    <xf numFmtId="0" fontId="26" fillId="0" borderId="30" xfId="0" applyFont="1" applyBorder="1" applyAlignment="1">
      <alignment horizontal="left" vertical="center"/>
    </xf>
    <xf numFmtId="0" fontId="26" fillId="0" borderId="33" xfId="0" applyFont="1" applyBorder="1" applyAlignment="1">
      <alignment horizontal="left" vertical="center"/>
    </xf>
    <xf numFmtId="0" fontId="2" fillId="4" borderId="2" xfId="0" applyFont="1" applyFill="1" applyBorder="1" applyAlignment="1">
      <alignment horizontal="center" vertical="center"/>
    </xf>
    <xf numFmtId="0" fontId="2" fillId="4" borderId="16" xfId="0" applyFont="1" applyFill="1" applyBorder="1" applyAlignment="1">
      <alignment horizontal="center" vertical="center"/>
    </xf>
    <xf numFmtId="0" fontId="25" fillId="6" borderId="27" xfId="0" applyFont="1" applyFill="1" applyBorder="1" applyAlignment="1">
      <alignment horizontal="center" vertical="center"/>
    </xf>
    <xf numFmtId="0" fontId="25" fillId="6" borderId="28" xfId="0" applyFont="1" applyFill="1" applyBorder="1" applyAlignment="1">
      <alignment horizontal="center" vertical="center"/>
    </xf>
    <xf numFmtId="0" fontId="25" fillId="6" borderId="29" xfId="0" applyFont="1" applyFill="1" applyBorder="1" applyAlignment="1">
      <alignment horizontal="center" vertical="center"/>
    </xf>
    <xf numFmtId="0" fontId="13" fillId="3" borderId="0" xfId="0" applyFont="1" applyFill="1" applyAlignment="1">
      <alignment horizontal="left" vertical="top" wrapText="1"/>
    </xf>
    <xf numFmtId="0" fontId="27" fillId="0" borderId="34" xfId="0" applyFont="1" applyBorder="1" applyAlignment="1">
      <alignment horizontal="left" vertical="center"/>
    </xf>
    <xf numFmtId="0" fontId="27" fillId="0" borderId="35" xfId="0" applyFont="1" applyBorder="1" applyAlignment="1">
      <alignment horizontal="left" vertical="center"/>
    </xf>
    <xf numFmtId="0" fontId="27" fillId="0" borderId="36" xfId="0" applyFont="1" applyBorder="1" applyAlignment="1">
      <alignment horizontal="left" vertical="center"/>
    </xf>
    <xf numFmtId="0" fontId="27" fillId="0" borderId="30" xfId="0" applyFont="1" applyBorder="1" applyAlignment="1">
      <alignment horizontal="left" vertical="center"/>
    </xf>
    <xf numFmtId="0" fontId="27" fillId="0" borderId="31" xfId="0" applyFont="1" applyBorder="1" applyAlignment="1">
      <alignment horizontal="left" vertical="center"/>
    </xf>
    <xf numFmtId="0" fontId="27" fillId="0" borderId="32" xfId="0" applyFont="1" applyBorder="1" applyAlignment="1">
      <alignment horizontal="left" vertical="center"/>
    </xf>
    <xf numFmtId="0" fontId="9" fillId="3" borderId="0" xfId="0" applyFont="1" applyFill="1" applyAlignment="1">
      <alignment horizontal="center"/>
    </xf>
    <xf numFmtId="0" fontId="3" fillId="4" borderId="6" xfId="0" applyFont="1" applyFill="1" applyBorder="1" applyAlignment="1">
      <alignment horizontal="center" vertical="center"/>
    </xf>
    <xf numFmtId="0" fontId="6" fillId="4" borderId="7" xfId="0" applyFont="1" applyFill="1" applyBorder="1" applyAlignment="1">
      <alignment vertical="center"/>
    </xf>
    <xf numFmtId="0" fontId="2" fillId="4" borderId="7"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1428750</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1" y="0"/>
          <a:ext cx="483004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1238250</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115" y="0"/>
          <a:ext cx="4589317"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1108364</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115" y="0"/>
          <a:ext cx="4416135"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118530</xdr:colOff>
      <xdr:row>2</xdr:row>
      <xdr:rowOff>240061</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47651"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103810</xdr:colOff>
      <xdr:row>2</xdr:row>
      <xdr:rowOff>241793</xdr:rowOff>
    </xdr:to>
    <xdr:pic>
      <xdr:nvPicPr>
        <xdr:cNvPr id="4"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5"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103809</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4"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60514</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5"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10</xdr:col>
      <xdr:colOff>103810</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5"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P24"/>
  <sheetViews>
    <sheetView tabSelected="1" zoomScale="110" zoomScaleNormal="110" workbookViewId="0">
      <selection activeCell="B28" sqref="B28"/>
    </sheetView>
  </sheetViews>
  <sheetFormatPr baseColWidth="10" defaultRowHeight="15"/>
  <cols>
    <col min="1" max="1" width="4.140625" customWidth="1"/>
    <col min="2" max="2" width="20.855468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2.85546875" customWidth="1"/>
    <col min="16" max="16" width="19.5703125" customWidth="1"/>
    <col min="17" max="17" width="2.7109375" customWidth="1"/>
    <col min="18" max="18" width="23" customWidth="1"/>
    <col min="19" max="19" width="3.42578125" customWidth="1"/>
    <col min="20" max="20" width="3.5703125" customWidth="1"/>
  </cols>
  <sheetData>
    <row r="1" spans="1:16" ht="16.5" customHeight="1"/>
    <row r="3" spans="1:16" ht="21" customHeight="1"/>
    <row r="4" spans="1:16" ht="27" customHeight="1">
      <c r="B4" s="33" t="s">
        <v>22</v>
      </c>
    </row>
    <row r="5" spans="1:16" ht="15" customHeight="1">
      <c r="L5" s="15"/>
    </row>
    <row r="6" spans="1:16" ht="15" customHeight="1">
      <c r="B6" s="39" t="s">
        <v>7</v>
      </c>
      <c r="C6" s="41"/>
      <c r="D6" s="5"/>
      <c r="E6" s="6"/>
      <c r="F6" s="44" t="s">
        <v>14</v>
      </c>
      <c r="G6" s="30"/>
      <c r="H6" s="30"/>
      <c r="I6" s="30"/>
      <c r="J6" s="30"/>
      <c r="K6" s="5"/>
    </row>
    <row r="7" spans="1:16" ht="15" customHeight="1">
      <c r="B7" s="5"/>
      <c r="C7" s="5"/>
      <c r="D7" s="5"/>
      <c r="E7" s="5"/>
      <c r="F7" s="5" t="s">
        <v>21</v>
      </c>
      <c r="G7" s="5"/>
      <c r="H7" s="5"/>
      <c r="I7" s="5"/>
      <c r="J7" s="5"/>
      <c r="K7" s="5"/>
    </row>
    <row r="9" spans="1:16" s="12" customFormat="1" ht="15" customHeight="1">
      <c r="B9" s="45" t="s">
        <v>23</v>
      </c>
      <c r="C9" s="46"/>
      <c r="D9" s="46"/>
      <c r="E9" s="46"/>
      <c r="F9" s="46"/>
      <c r="G9" s="46"/>
      <c r="H9" s="46"/>
      <c r="I9" s="46"/>
      <c r="J9" s="46"/>
      <c r="K9" s="46"/>
      <c r="L9" s="47"/>
      <c r="M9" s="29"/>
      <c r="N9" s="29"/>
      <c r="O9" s="29"/>
      <c r="P9" s="29"/>
    </row>
    <row r="10" spans="1:16" s="12" customFormat="1" ht="15" customHeight="1">
      <c r="B10" s="45" t="s">
        <v>24</v>
      </c>
      <c r="C10" s="46"/>
      <c r="D10" s="46"/>
      <c r="E10" s="46"/>
      <c r="F10" s="46"/>
      <c r="G10" s="46"/>
      <c r="H10" s="46"/>
      <c r="I10" s="46"/>
      <c r="J10" s="46"/>
      <c r="K10" s="46"/>
      <c r="L10" s="47"/>
      <c r="M10" s="29"/>
      <c r="N10" s="29"/>
      <c r="O10" s="29"/>
      <c r="P10" s="29"/>
    </row>
    <row r="11" spans="1:16" s="12" customFormat="1" ht="15" customHeight="1">
      <c r="B11" s="45" t="s">
        <v>25</v>
      </c>
      <c r="C11" s="46"/>
      <c r="D11" s="46"/>
      <c r="E11" s="46"/>
      <c r="F11" s="46"/>
      <c r="G11" s="46"/>
      <c r="H11" s="46"/>
      <c r="I11" s="46"/>
      <c r="J11" s="46"/>
      <c r="K11" s="46"/>
      <c r="L11" s="47"/>
      <c r="M11" s="29"/>
      <c r="N11" s="29"/>
      <c r="O11" s="29"/>
      <c r="P11" s="29"/>
    </row>
    <row r="12" spans="1:16" s="12" customFormat="1" ht="12.95" customHeight="1" thickBot="1"/>
    <row r="13" spans="1:16" s="12" customFormat="1" ht="12.95" customHeight="1" thickBot="1">
      <c r="A13" s="16"/>
      <c r="B13" s="7" t="s">
        <v>16</v>
      </c>
      <c r="C13" s="63" t="s">
        <v>2</v>
      </c>
      <c r="D13" s="35" t="s">
        <v>0</v>
      </c>
      <c r="E13" s="36" t="s">
        <v>1</v>
      </c>
      <c r="F13" s="36" t="s">
        <v>3</v>
      </c>
      <c r="G13" s="37" t="s">
        <v>4</v>
      </c>
      <c r="H13" s="64" t="s">
        <v>5</v>
      </c>
      <c r="J13" s="14" t="s">
        <v>31</v>
      </c>
      <c r="K13" s="17"/>
      <c r="L13" s="10"/>
      <c r="M13" s="11"/>
    </row>
    <row r="14" spans="1:16" s="12" customFormat="1" ht="12.95" customHeight="1">
      <c r="A14" s="71">
        <v>1</v>
      </c>
      <c r="B14" s="72" t="s">
        <v>17</v>
      </c>
      <c r="C14" s="73">
        <f>COUNT(M14,N17)</f>
        <v>2</v>
      </c>
      <c r="D14" s="73">
        <f>IF(M14&gt;N14,1,0)+IF(N17&gt;M17,1,0)</f>
        <v>2</v>
      </c>
      <c r="E14" s="73">
        <f>IF(M14&lt;N14,1,0)+IF(N17&lt;M17,1,0)</f>
        <v>0</v>
      </c>
      <c r="F14" s="73">
        <f>VALUE(M14+N17)</f>
        <v>5</v>
      </c>
      <c r="G14" s="73">
        <f>VALUE(N14+M17)</f>
        <v>1</v>
      </c>
      <c r="H14" s="74">
        <f>AVERAGE(F14-G14)</f>
        <v>4</v>
      </c>
      <c r="I14" s="22"/>
      <c r="J14" s="8" t="str">
        <f>B14</f>
        <v>IBIZA CLUB DE CAMPO</v>
      </c>
      <c r="K14" s="23" t="s">
        <v>6</v>
      </c>
      <c r="L14" s="9" t="s">
        <v>15</v>
      </c>
      <c r="M14" s="54">
        <v>3</v>
      </c>
      <c r="N14" s="54">
        <v>0</v>
      </c>
    </row>
    <row r="15" spans="1:16" s="12" customFormat="1" ht="12.95" customHeight="1" thickBot="1">
      <c r="A15" s="3">
        <v>2</v>
      </c>
      <c r="B15" s="53" t="s">
        <v>15</v>
      </c>
      <c r="C15" s="65">
        <f>COUNT(N14,M17)</f>
        <v>2</v>
      </c>
      <c r="D15" s="65">
        <f>IF(N14&gt;M14,1,0)+IF(M17&gt;N17,1,0)</f>
        <v>0</v>
      </c>
      <c r="E15" s="65">
        <f>IF(N14&lt;M14,1,0)+IF(M17&lt;N17,1,0)</f>
        <v>2</v>
      </c>
      <c r="F15" s="65">
        <f>VALUE(N14+M17)</f>
        <v>1</v>
      </c>
      <c r="G15" s="65">
        <f>VALUE(M14+N17)</f>
        <v>5</v>
      </c>
      <c r="H15" s="66">
        <f>AVERAGE(F15-G15)</f>
        <v>-4</v>
      </c>
      <c r="I15" s="22"/>
    </row>
    <row r="16" spans="1:16" s="12" customFormat="1" ht="12.95" customHeight="1">
      <c r="B16" s="28"/>
      <c r="J16" s="14" t="s">
        <v>27</v>
      </c>
      <c r="K16" s="17"/>
      <c r="L16" s="10"/>
      <c r="M16" s="11"/>
    </row>
    <row r="17" spans="2:14" s="12" customFormat="1" ht="12.95" customHeight="1">
      <c r="J17" s="9" t="s">
        <v>15</v>
      </c>
      <c r="K17" s="23" t="s">
        <v>6</v>
      </c>
      <c r="L17" s="8" t="str">
        <f>B14</f>
        <v>IBIZA CLUB DE CAMPO</v>
      </c>
      <c r="M17" s="54">
        <v>1</v>
      </c>
      <c r="N17" s="54">
        <v>2</v>
      </c>
    </row>
    <row r="18" spans="2:14" ht="15.75" thickBot="1"/>
    <row r="19" spans="2:14" ht="15.75" thickBot="1">
      <c r="B19" s="81" t="s">
        <v>50</v>
      </c>
      <c r="C19" s="82"/>
      <c r="D19" s="82"/>
      <c r="E19" s="82"/>
      <c r="F19" s="82"/>
      <c r="G19" s="83"/>
    </row>
    <row r="20" spans="2:14">
      <c r="B20" s="77" t="s">
        <v>51</v>
      </c>
      <c r="C20" s="88" t="s">
        <v>17</v>
      </c>
      <c r="D20" s="89"/>
      <c r="E20" s="89"/>
      <c r="F20" s="89"/>
      <c r="G20" s="90"/>
    </row>
    <row r="21" spans="2:14" ht="15.75" thickBot="1">
      <c r="B21" s="78" t="s">
        <v>52</v>
      </c>
      <c r="C21" s="85" t="s">
        <v>53</v>
      </c>
      <c r="D21" s="86"/>
      <c r="E21" s="86"/>
      <c r="F21" s="86"/>
      <c r="G21" s="87"/>
    </row>
    <row r="23" spans="2:14" ht="15" customHeight="1">
      <c r="B23" s="84" t="s">
        <v>26</v>
      </c>
      <c r="C23" s="84"/>
      <c r="D23" s="84"/>
      <c r="E23" s="84"/>
      <c r="F23" s="84"/>
      <c r="G23" s="84"/>
      <c r="H23" s="84"/>
      <c r="I23" s="84"/>
      <c r="J23" s="84"/>
      <c r="K23" s="84"/>
      <c r="L23" s="84"/>
    </row>
    <row r="24" spans="2:14" ht="24" customHeight="1">
      <c r="B24" s="84"/>
      <c r="C24" s="84"/>
      <c r="D24" s="84"/>
      <c r="E24" s="84"/>
      <c r="F24" s="84"/>
      <c r="G24" s="84"/>
      <c r="H24" s="84"/>
      <c r="I24" s="84"/>
      <c r="J24" s="84"/>
      <c r="K24" s="84"/>
      <c r="L24" s="84"/>
    </row>
  </sheetData>
  <mergeCells count="4">
    <mergeCell ref="B19:G19"/>
    <mergeCell ref="B23:L24"/>
    <mergeCell ref="C21:G21"/>
    <mergeCell ref="C20:G20"/>
  </mergeCells>
  <printOptions horizontalCentered="1"/>
  <pageMargins left="3.937007874015748E-2" right="3.937007874015748E-2" top="0.19685039370078741" bottom="0.15748031496062992" header="0.31496062992125984" footer="0.11811023622047245"/>
  <pageSetup paperSize="9" scale="5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U27"/>
  <sheetViews>
    <sheetView topLeftCell="A4" zoomScale="110" zoomScaleNormal="110" workbookViewId="0">
      <selection activeCell="D26" sqref="D26"/>
    </sheetView>
  </sheetViews>
  <sheetFormatPr baseColWidth="10" defaultRowHeight="15"/>
  <cols>
    <col min="1" max="1" width="3.7109375" customWidth="1"/>
    <col min="2" max="2" width="20.57031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42578125" customWidth="1"/>
    <col min="15" max="15" width="5.5703125" customWidth="1"/>
    <col min="16" max="16" width="20.42578125" customWidth="1"/>
    <col min="17" max="17" width="2.7109375" customWidth="1"/>
    <col min="18" max="18" width="19.7109375" customWidth="1"/>
    <col min="19" max="19" width="3.42578125" customWidth="1"/>
    <col min="20" max="20" width="3.140625" customWidth="1"/>
  </cols>
  <sheetData>
    <row r="1" spans="1:20" ht="16.5" customHeight="1"/>
    <row r="3" spans="1:20" ht="21" customHeight="1"/>
    <row r="4" spans="1:20" ht="27" customHeight="1">
      <c r="B4" s="33" t="s">
        <v>22</v>
      </c>
    </row>
    <row r="5" spans="1:20" ht="15" customHeight="1">
      <c r="L5" s="15"/>
    </row>
    <row r="6" spans="1:20" ht="15" customHeight="1">
      <c r="B6" s="39" t="s">
        <v>9</v>
      </c>
      <c r="C6" s="41"/>
      <c r="D6" s="5"/>
      <c r="E6" s="6"/>
      <c r="F6" s="44" t="s">
        <v>14</v>
      </c>
      <c r="G6" s="30"/>
      <c r="H6" s="30"/>
      <c r="I6" s="30"/>
      <c r="J6" s="30"/>
      <c r="K6" s="5"/>
    </row>
    <row r="7" spans="1:20" ht="15" customHeight="1">
      <c r="B7" s="5"/>
      <c r="C7" s="5"/>
      <c r="D7" s="5"/>
      <c r="E7" s="5"/>
      <c r="F7" s="5" t="s">
        <v>21</v>
      </c>
      <c r="G7" s="5"/>
      <c r="H7" s="5"/>
      <c r="I7" s="5"/>
      <c r="J7" s="5"/>
      <c r="K7" s="5"/>
    </row>
    <row r="9" spans="1:20" s="12" customFormat="1" ht="15" customHeight="1">
      <c r="B9" s="45" t="s">
        <v>23</v>
      </c>
      <c r="C9" s="46"/>
      <c r="D9" s="46"/>
      <c r="E9" s="46"/>
      <c r="F9" s="46"/>
      <c r="G9" s="46"/>
      <c r="H9" s="46"/>
      <c r="I9" s="46"/>
      <c r="J9" s="46"/>
      <c r="K9" s="46"/>
      <c r="L9" s="47"/>
      <c r="M9" s="48"/>
      <c r="N9" s="29"/>
      <c r="O9" s="29"/>
      <c r="P9" s="29"/>
    </row>
    <row r="10" spans="1:20" s="12" customFormat="1" ht="15" customHeight="1">
      <c r="B10" s="45" t="s">
        <v>24</v>
      </c>
      <c r="C10" s="46"/>
      <c r="D10" s="46"/>
      <c r="E10" s="46"/>
      <c r="F10" s="46"/>
      <c r="G10" s="46"/>
      <c r="H10" s="46"/>
      <c r="I10" s="46"/>
      <c r="J10" s="46"/>
      <c r="K10" s="46"/>
      <c r="L10" s="47"/>
      <c r="M10" s="48"/>
      <c r="N10" s="29"/>
      <c r="O10" s="29"/>
      <c r="P10" s="29"/>
    </row>
    <row r="11" spans="1:20" s="12" customFormat="1" ht="15" customHeight="1">
      <c r="B11" s="45" t="s">
        <v>25</v>
      </c>
      <c r="C11" s="46"/>
      <c r="D11" s="46"/>
      <c r="E11" s="46"/>
      <c r="F11" s="46"/>
      <c r="G11" s="46"/>
      <c r="H11" s="46"/>
      <c r="I11" s="46"/>
      <c r="J11" s="46"/>
      <c r="K11" s="46"/>
      <c r="L11" s="47"/>
      <c r="M11" s="48"/>
      <c r="N11" s="29"/>
      <c r="O11" s="29"/>
      <c r="P11" s="29"/>
    </row>
    <row r="12" spans="1:20" s="12" customFormat="1" ht="12.95" customHeight="1">
      <c r="B12" s="31"/>
      <c r="C12" s="29"/>
      <c r="D12" s="29"/>
      <c r="E12" s="32"/>
      <c r="F12" s="32"/>
      <c r="G12" s="32"/>
      <c r="H12" s="32"/>
      <c r="I12" s="32"/>
      <c r="J12" s="32"/>
      <c r="K12" s="32"/>
    </row>
    <row r="13" spans="1:20" s="12" customFormat="1" ht="12.95" customHeight="1" thickBot="1"/>
    <row r="14" spans="1:20" s="12" customFormat="1" ht="15" customHeight="1" thickBot="1">
      <c r="A14" s="16"/>
      <c r="B14" s="4" t="s">
        <v>8</v>
      </c>
      <c r="C14" s="34" t="s">
        <v>2</v>
      </c>
      <c r="D14" s="35" t="s">
        <v>0</v>
      </c>
      <c r="E14" s="36" t="s">
        <v>1</v>
      </c>
      <c r="F14" s="36" t="s">
        <v>3</v>
      </c>
      <c r="G14" s="37" t="s">
        <v>4</v>
      </c>
      <c r="H14" s="38" t="s">
        <v>5</v>
      </c>
      <c r="J14" s="14" t="s">
        <v>29</v>
      </c>
      <c r="K14" s="17"/>
      <c r="L14" s="10"/>
      <c r="M14" s="11"/>
      <c r="P14" s="14" t="s">
        <v>35</v>
      </c>
      <c r="Q14" s="17"/>
      <c r="R14" s="10"/>
      <c r="S14" s="11"/>
    </row>
    <row r="15" spans="1:20" s="12" customFormat="1" ht="15" customHeight="1">
      <c r="A15" s="1">
        <v>1</v>
      </c>
      <c r="B15" s="18" t="s">
        <v>18</v>
      </c>
      <c r="C15" s="19">
        <f>COUNT(M15,N18,S15,M23,T23,M26)</f>
        <v>4</v>
      </c>
      <c r="D15" s="20">
        <f>IF(M15&gt;N15,1,0)+IF(N18&gt;M18,1,0)+IF(S15&gt;T15,1,0)+IF(M26&gt;N26,1,0)+IF(T23&gt;S23,1,0)</f>
        <v>1</v>
      </c>
      <c r="E15" s="20">
        <f>IF(M15&lt;N15,1,0)+IF(N18&lt;M18,1,0)+IF(S15&lt;T15,1,0)+IF(M26&lt;N26,1,0)+IF(T23&lt;S23,1,0)</f>
        <v>3</v>
      </c>
      <c r="F15" s="20">
        <f>VALUE(M15+N18+S15+M23+M26+T23)</f>
        <v>5</v>
      </c>
      <c r="G15" s="20">
        <f>VALUE(N15+M18+T15+N26+S23)</f>
        <v>15</v>
      </c>
      <c r="H15" s="20">
        <f>AVERAGE(F15-G15)</f>
        <v>-10</v>
      </c>
      <c r="I15" s="22"/>
      <c r="J15" s="8" t="str">
        <f>B15</f>
        <v>CT SANTA EULALIA</v>
      </c>
      <c r="K15" s="23" t="s">
        <v>6</v>
      </c>
      <c r="L15" s="43" t="str">
        <f>B18</f>
        <v>DESCANSA</v>
      </c>
      <c r="M15" s="54"/>
      <c r="N15" s="54"/>
      <c r="P15" s="8" t="str">
        <f>B15</f>
        <v>CT SANTA EULALIA</v>
      </c>
      <c r="Q15" s="23" t="s">
        <v>6</v>
      </c>
      <c r="R15" s="8" t="str">
        <f>B16</f>
        <v>IBIZA CLUB DE CAMPO</v>
      </c>
      <c r="S15" s="67">
        <v>0</v>
      </c>
      <c r="T15" s="67">
        <v>5</v>
      </c>
    </row>
    <row r="16" spans="1:20" s="12" customFormat="1" ht="15" customHeight="1">
      <c r="A16" s="92">
        <v>2</v>
      </c>
      <c r="B16" s="93" t="s">
        <v>17</v>
      </c>
      <c r="C16" s="94">
        <f>COUNT(M16,N19,T15,N24,S23,N27)</f>
        <v>4</v>
      </c>
      <c r="D16" s="94">
        <f>IF(M16&gt;N16,1,0)+IF(N19&gt;M19,1,0)+IF(T15&gt;S15,1,0)+IF(N24&gt;M24,1,0)+IF(S23&gt;T23,1,0)</f>
        <v>4</v>
      </c>
      <c r="E16" s="94">
        <f>IF(M16&lt;N16,1,0)+IF(N19&lt;M19,1,0)+IF(T15&lt;S15,1,0)+IF(N24&lt;M2,1,0)+IF(S23&lt;T23,1,0)</f>
        <v>0</v>
      </c>
      <c r="F16" s="94">
        <f>VALUE(M16+N19+T15+N24+S23)</f>
        <v>16</v>
      </c>
      <c r="G16" s="94">
        <f>VALUE(N16+M19+S15+M24+T23+M27)</f>
        <v>4</v>
      </c>
      <c r="H16" s="94">
        <f>AVERAGE(F16-G16)</f>
        <v>12</v>
      </c>
      <c r="I16" s="22"/>
      <c r="J16" s="8" t="str">
        <f>B16</f>
        <v>IBIZA CLUB DE CAMPO</v>
      </c>
      <c r="K16" s="23" t="s">
        <v>6</v>
      </c>
      <c r="L16" s="9" t="str">
        <f>B17</f>
        <v>TC IBIZA</v>
      </c>
      <c r="M16" s="54">
        <v>3</v>
      </c>
      <c r="N16" s="54">
        <v>2</v>
      </c>
      <c r="O16" s="55" t="s">
        <v>47</v>
      </c>
      <c r="P16" s="9" t="str">
        <f>B17</f>
        <v>TC IBIZA</v>
      </c>
      <c r="Q16" s="23" t="s">
        <v>6</v>
      </c>
      <c r="R16" s="42" t="str">
        <f>B18</f>
        <v>DESCANSA</v>
      </c>
      <c r="S16" s="54"/>
      <c r="T16" s="54"/>
    </row>
    <row r="17" spans="1:21" s="12" customFormat="1" ht="15" customHeight="1">
      <c r="A17" s="2">
        <v>3</v>
      </c>
      <c r="B17" s="24" t="s">
        <v>28</v>
      </c>
      <c r="C17" s="25">
        <f>COUNT(N16,M18,S16,M24,S24,N26)</f>
        <v>4</v>
      </c>
      <c r="D17" s="27">
        <f>IF(M18&gt;N18,1,0)+IF(N16&gt;M16,1,0)+IF(S16&gt;T16,1,0)+IF(M24&gt;N24,1,0)+IF(N26&gt;M26,1,0)</f>
        <v>1</v>
      </c>
      <c r="E17" s="27">
        <f>IF(M18&lt;N18,1,0)+IF(N16&lt;M16,1,0)+IF(S16&lt;T16,1,0)+IF(M24&lt;N24,1,0)+IF(N26&lt;M26,1,0)</f>
        <v>3</v>
      </c>
      <c r="F17" s="27">
        <f>VALUE(N16+M18+S16+M24+N26+S24)</f>
        <v>9</v>
      </c>
      <c r="G17" s="27">
        <f>VALUE(M16+N18+T16+N24+M26)</f>
        <v>11</v>
      </c>
      <c r="H17" s="27">
        <f>AVERAGE(F17-G17)</f>
        <v>-2</v>
      </c>
      <c r="J17" s="14" t="s">
        <v>33</v>
      </c>
      <c r="K17" s="17"/>
      <c r="L17" s="10"/>
      <c r="M17" s="11"/>
    </row>
    <row r="18" spans="1:21" s="12" customFormat="1" ht="15" customHeight="1" thickBot="1">
      <c r="A18" s="3"/>
      <c r="B18" s="40" t="s">
        <v>11</v>
      </c>
      <c r="C18" s="25">
        <f>COUNT(N15,M19,T16)</f>
        <v>0</v>
      </c>
      <c r="D18" s="25">
        <f>IF(N15&gt;M15,1,0)+IF(M19&gt;N19,1,0)+IF(T16&gt;S16,1,0)</f>
        <v>0</v>
      </c>
      <c r="E18" s="25">
        <f>IF(N15&lt;M15,1,0)+IF(M19&lt;N19,1,0)+IF(T16&lt;S16,1,0)</f>
        <v>0</v>
      </c>
      <c r="F18" s="25">
        <f>VALUE(N15+M19+T16)</f>
        <v>0</v>
      </c>
      <c r="G18" s="25">
        <f>VALUE(M15+N19+S16)</f>
        <v>0</v>
      </c>
      <c r="H18" s="25">
        <f>AVERAGE(F18-G18)</f>
        <v>0</v>
      </c>
      <c r="J18" s="8" t="str">
        <f>B17</f>
        <v>TC IBIZA</v>
      </c>
      <c r="K18" s="23" t="s">
        <v>6</v>
      </c>
      <c r="L18" s="13" t="str">
        <f>B15</f>
        <v>CT SANTA EULALIA</v>
      </c>
      <c r="M18" s="54">
        <v>3</v>
      </c>
      <c r="N18" s="54">
        <v>2</v>
      </c>
    </row>
    <row r="19" spans="1:21" s="12" customFormat="1" ht="15" customHeight="1">
      <c r="J19" s="42" t="str">
        <f>B18</f>
        <v>DESCANSA</v>
      </c>
      <c r="K19" s="23" t="s">
        <v>6</v>
      </c>
      <c r="L19" s="13" t="str">
        <f>B16</f>
        <v>IBIZA CLUB DE CAMPO</v>
      </c>
      <c r="M19" s="54"/>
      <c r="N19" s="54"/>
    </row>
    <row r="20" spans="1:21" s="12" customFormat="1" ht="15" customHeight="1" thickBot="1"/>
    <row r="21" spans="1:21" ht="15" customHeight="1" thickBot="1">
      <c r="B21" s="81" t="s">
        <v>50</v>
      </c>
      <c r="C21" s="82"/>
      <c r="D21" s="82"/>
      <c r="E21" s="82"/>
      <c r="F21" s="82"/>
      <c r="G21" s="83"/>
    </row>
    <row r="22" spans="1:21" ht="15" customHeight="1">
      <c r="B22" s="77" t="s">
        <v>51</v>
      </c>
      <c r="C22" s="88" t="s">
        <v>17</v>
      </c>
      <c r="D22" s="89"/>
      <c r="E22" s="89"/>
      <c r="F22" s="89"/>
      <c r="G22" s="90"/>
      <c r="J22" s="14" t="s">
        <v>37</v>
      </c>
      <c r="K22" s="17"/>
      <c r="L22" s="10"/>
      <c r="M22" s="11"/>
      <c r="N22" s="12"/>
      <c r="O22" s="12"/>
      <c r="P22" s="14" t="s">
        <v>39</v>
      </c>
      <c r="Q22" s="17"/>
      <c r="R22" s="10"/>
      <c r="S22" s="11"/>
      <c r="T22" s="12"/>
    </row>
    <row r="23" spans="1:21" ht="15" customHeight="1" thickBot="1">
      <c r="B23" s="78" t="s">
        <v>52</v>
      </c>
      <c r="C23" s="85" t="s">
        <v>18</v>
      </c>
      <c r="D23" s="86"/>
      <c r="E23" s="86"/>
      <c r="F23" s="86"/>
      <c r="G23" s="87"/>
      <c r="J23" s="8" t="s">
        <v>18</v>
      </c>
      <c r="K23" s="23" t="s">
        <v>6</v>
      </c>
      <c r="L23" s="43" t="s">
        <v>11</v>
      </c>
      <c r="M23" s="54"/>
      <c r="N23" s="54"/>
      <c r="O23" s="12"/>
      <c r="P23" s="8" t="str">
        <f>R15</f>
        <v>IBIZA CLUB DE CAMPO</v>
      </c>
      <c r="Q23" s="23" t="s">
        <v>6</v>
      </c>
      <c r="R23" s="8" t="str">
        <f>P15</f>
        <v>CT SANTA EULALIA</v>
      </c>
      <c r="S23" s="54">
        <v>5</v>
      </c>
      <c r="T23" s="54">
        <v>0</v>
      </c>
      <c r="U23" s="55" t="s">
        <v>57</v>
      </c>
    </row>
    <row r="24" spans="1:21" ht="15" customHeight="1">
      <c r="J24" s="8" t="s">
        <v>28</v>
      </c>
      <c r="K24" s="23" t="s">
        <v>6</v>
      </c>
      <c r="L24" s="9" t="s">
        <v>17</v>
      </c>
      <c r="M24" s="54">
        <v>2</v>
      </c>
      <c r="N24" s="54">
        <v>3</v>
      </c>
      <c r="O24" s="12"/>
      <c r="P24" s="9" t="s">
        <v>28</v>
      </c>
      <c r="Q24" s="23" t="s">
        <v>6</v>
      </c>
      <c r="R24" s="42" t="s">
        <v>11</v>
      </c>
      <c r="S24" s="54"/>
      <c r="T24" s="54"/>
    </row>
    <row r="25" spans="1:21" ht="15" customHeight="1">
      <c r="J25" s="14" t="s">
        <v>38</v>
      </c>
      <c r="K25" s="17"/>
      <c r="L25" s="10"/>
      <c r="M25" s="11"/>
      <c r="N25" s="12"/>
      <c r="O25" s="12"/>
      <c r="P25" s="12"/>
      <c r="Q25" s="12"/>
      <c r="R25" s="12"/>
      <c r="S25" s="12"/>
      <c r="T25" s="12"/>
    </row>
    <row r="26" spans="1:21" ht="15" customHeight="1">
      <c r="J26" s="8" t="s">
        <v>18</v>
      </c>
      <c r="K26" s="23" t="s">
        <v>6</v>
      </c>
      <c r="L26" s="13" t="s">
        <v>28</v>
      </c>
      <c r="M26" s="54">
        <v>3</v>
      </c>
      <c r="N26" s="54">
        <v>2</v>
      </c>
      <c r="O26" s="12"/>
      <c r="P26" s="12"/>
      <c r="Q26" s="12"/>
      <c r="R26" s="12"/>
      <c r="S26" s="12"/>
      <c r="T26" s="12"/>
    </row>
    <row r="27" spans="1:21" ht="15" customHeight="1">
      <c r="J27" s="42" t="str">
        <f>J19</f>
        <v>DESCANSA</v>
      </c>
      <c r="K27" s="23" t="s">
        <v>6</v>
      </c>
      <c r="L27" s="13" t="str">
        <f>L19</f>
        <v>IBIZA CLUB DE CAMPO</v>
      </c>
      <c r="M27" s="54"/>
      <c r="N27" s="54"/>
      <c r="O27" s="12"/>
      <c r="P27" s="12"/>
      <c r="Q27" s="12"/>
      <c r="R27" s="12"/>
      <c r="S27" s="12"/>
      <c r="T27" s="12"/>
    </row>
  </sheetData>
  <mergeCells count="3">
    <mergeCell ref="C22:G22"/>
    <mergeCell ref="C23:G23"/>
    <mergeCell ref="B21:G21"/>
  </mergeCells>
  <printOptions horizontalCentered="1"/>
  <pageMargins left="3.937007874015748E-2" right="3.937007874015748E-2" top="0.19685039370078741" bottom="0.19685039370078741" header="0.31496062992125984" footer="0.31496062992125984"/>
  <pageSetup paperSize="9" scale="63"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P66"/>
  <sheetViews>
    <sheetView zoomScale="110" zoomScaleNormal="110" workbookViewId="0">
      <selection activeCell="C27" sqref="C27"/>
    </sheetView>
  </sheetViews>
  <sheetFormatPr baseColWidth="10" defaultRowHeight="15"/>
  <cols>
    <col min="1" max="1" width="3.7109375" customWidth="1"/>
    <col min="2" max="2" width="19.8554687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22</v>
      </c>
    </row>
    <row r="5" spans="1:16" ht="15" customHeight="1">
      <c r="L5" s="15"/>
    </row>
    <row r="6" spans="1:16" ht="15" customHeight="1">
      <c r="B6" s="39" t="s">
        <v>12</v>
      </c>
      <c r="C6" s="41"/>
      <c r="D6" s="5"/>
      <c r="E6" s="6"/>
      <c r="F6" s="44" t="s">
        <v>14</v>
      </c>
      <c r="G6" s="30"/>
      <c r="H6" s="30"/>
      <c r="I6" s="30"/>
      <c r="J6" s="30"/>
      <c r="K6" s="5"/>
    </row>
    <row r="7" spans="1:16" ht="15" customHeight="1">
      <c r="B7" s="5"/>
      <c r="C7" s="5"/>
      <c r="D7" s="5"/>
      <c r="E7" s="5"/>
      <c r="F7" s="5" t="s">
        <v>21</v>
      </c>
      <c r="G7" s="5"/>
      <c r="H7" s="5"/>
      <c r="I7" s="5"/>
      <c r="J7" s="5"/>
      <c r="K7" s="5"/>
    </row>
    <row r="8" spans="1:16" ht="15" customHeight="1"/>
    <row r="9" spans="1:16" s="12" customFormat="1">
      <c r="B9" s="45" t="s">
        <v>23</v>
      </c>
      <c r="C9" s="46"/>
      <c r="D9" s="46"/>
      <c r="E9" s="46"/>
      <c r="F9" s="46"/>
      <c r="G9" s="46"/>
      <c r="H9" s="46"/>
      <c r="I9" s="46"/>
      <c r="J9" s="46"/>
      <c r="K9" s="46"/>
      <c r="L9" s="47"/>
      <c r="M9" s="48"/>
      <c r="N9" s="29"/>
      <c r="O9" s="29"/>
      <c r="P9" s="29"/>
    </row>
    <row r="10" spans="1:16" s="12" customFormat="1" ht="15" customHeight="1">
      <c r="B10" s="45" t="s">
        <v>24</v>
      </c>
      <c r="C10" s="46"/>
      <c r="D10" s="46"/>
      <c r="E10" s="46"/>
      <c r="F10" s="46"/>
      <c r="G10" s="46"/>
      <c r="H10" s="46"/>
      <c r="I10" s="46"/>
      <c r="J10" s="46"/>
      <c r="K10" s="46"/>
      <c r="L10" s="47"/>
      <c r="M10" s="48"/>
      <c r="N10" s="29"/>
      <c r="O10" s="29"/>
      <c r="P10" s="29"/>
    </row>
    <row r="11" spans="1:16" s="12" customFormat="1" ht="15" customHeight="1">
      <c r="B11" s="45" t="s">
        <v>25</v>
      </c>
      <c r="C11" s="46"/>
      <c r="D11" s="46"/>
      <c r="E11" s="46"/>
      <c r="F11" s="46"/>
      <c r="G11" s="46"/>
      <c r="H11" s="46"/>
      <c r="I11" s="46"/>
      <c r="J11" s="46"/>
      <c r="K11" s="46"/>
      <c r="L11" s="47"/>
      <c r="M11" s="48"/>
      <c r="N11" s="29"/>
      <c r="O11" s="29"/>
      <c r="P11" s="29"/>
    </row>
    <row r="12" spans="1:16" s="12" customFormat="1" ht="15" customHeight="1" thickBot="1">
      <c r="B12" s="31"/>
      <c r="C12" s="29"/>
      <c r="D12" s="29"/>
      <c r="E12" s="32"/>
      <c r="F12" s="32"/>
      <c r="G12" s="32"/>
      <c r="H12" s="32"/>
      <c r="I12" s="32"/>
      <c r="J12" s="32"/>
      <c r="K12" s="32"/>
    </row>
    <row r="13" spans="1:16" s="12" customFormat="1" ht="12.95" customHeight="1" thickBot="1">
      <c r="A13" s="16"/>
      <c r="B13" s="7" t="s">
        <v>16</v>
      </c>
      <c r="C13" s="34" t="s">
        <v>2</v>
      </c>
      <c r="D13" s="35" t="s">
        <v>0</v>
      </c>
      <c r="E13" s="36" t="s">
        <v>1</v>
      </c>
      <c r="F13" s="36" t="s">
        <v>3</v>
      </c>
      <c r="G13" s="37" t="s">
        <v>4</v>
      </c>
      <c r="H13" s="38" t="s">
        <v>5</v>
      </c>
      <c r="J13" s="14" t="s">
        <v>31</v>
      </c>
      <c r="K13" s="17"/>
      <c r="L13" s="10"/>
      <c r="M13" s="11"/>
    </row>
    <row r="14" spans="1:16" s="12" customFormat="1" ht="12.95" customHeight="1">
      <c r="A14" s="71">
        <v>1</v>
      </c>
      <c r="B14" s="72" t="s">
        <v>17</v>
      </c>
      <c r="C14" s="75">
        <f>COUNT(M14+N17)</f>
        <v>1</v>
      </c>
      <c r="D14" s="75">
        <f>IF(M14&gt;N14,1,0)+IF(N17&gt;M17,1,0)</f>
        <v>2</v>
      </c>
      <c r="E14" s="75">
        <f>IF(M14&lt;N14,1,0)+IF(N17&lt;M17,1,0)</f>
        <v>0</v>
      </c>
      <c r="F14" s="75">
        <f>VALUE(M14+N17)</f>
        <v>9</v>
      </c>
      <c r="G14" s="75">
        <f>VALUE(N14+M17)</f>
        <v>1</v>
      </c>
      <c r="H14" s="76">
        <f>AVERAGE(F14-G14)</f>
        <v>8</v>
      </c>
      <c r="I14" s="22"/>
      <c r="J14" s="8" t="str">
        <f>B14</f>
        <v>IBIZA CLUB DE CAMPO</v>
      </c>
      <c r="K14" s="23" t="s">
        <v>6</v>
      </c>
      <c r="L14" s="9" t="s">
        <v>15</v>
      </c>
      <c r="M14" s="67">
        <v>5</v>
      </c>
      <c r="N14" s="67">
        <v>0</v>
      </c>
      <c r="O14" s="55" t="s">
        <v>49</v>
      </c>
    </row>
    <row r="15" spans="1:16" s="12" customFormat="1" ht="12.95" customHeight="1">
      <c r="A15" s="2">
        <v>2</v>
      </c>
      <c r="B15" s="24" t="s">
        <v>15</v>
      </c>
      <c r="C15" s="60">
        <f>COUNT(N14+M17)</f>
        <v>1</v>
      </c>
      <c r="D15" s="60">
        <f>IF(N14&gt;M14,1,0)+IF(M17&gt;N17,1,0)</f>
        <v>0</v>
      </c>
      <c r="E15" s="60">
        <f>IF(N14&lt;M14,1,0)+IF(M17&lt;N17,1,0)</f>
        <v>2</v>
      </c>
      <c r="F15" s="25">
        <f>VALUE(N14+M17)</f>
        <v>1</v>
      </c>
      <c r="G15" s="60">
        <f>VALUE(M14+N17)</f>
        <v>9</v>
      </c>
      <c r="H15" s="61">
        <f>AVERAGE(F15-G15)</f>
        <v>-8</v>
      </c>
      <c r="I15" s="22"/>
    </row>
    <row r="16" spans="1:16" s="12" customFormat="1" ht="12.95" customHeight="1">
      <c r="B16" s="28"/>
      <c r="J16" s="14" t="s">
        <v>27</v>
      </c>
      <c r="K16" s="17"/>
      <c r="L16" s="10"/>
      <c r="M16" s="11"/>
    </row>
    <row r="17" spans="2:14" s="12" customFormat="1" ht="12.95" customHeight="1">
      <c r="J17" s="9" t="s">
        <v>15</v>
      </c>
      <c r="K17" s="23" t="s">
        <v>6</v>
      </c>
      <c r="L17" s="8" t="str">
        <f>B14</f>
        <v>IBIZA CLUB DE CAMPO</v>
      </c>
      <c r="M17" s="54">
        <v>1</v>
      </c>
      <c r="N17" s="54">
        <v>4</v>
      </c>
    </row>
    <row r="18" spans="2:14" ht="15.75" thickBot="1"/>
    <row r="19" spans="2:14" ht="15.75" thickBot="1">
      <c r="B19" s="81" t="s">
        <v>50</v>
      </c>
      <c r="C19" s="82"/>
      <c r="D19" s="82"/>
      <c r="E19" s="82"/>
      <c r="F19" s="82"/>
      <c r="G19" s="83"/>
    </row>
    <row r="20" spans="2:14" ht="12.95" customHeight="1">
      <c r="B20" s="77" t="s">
        <v>51</v>
      </c>
      <c r="C20" s="88" t="s">
        <v>17</v>
      </c>
      <c r="D20" s="89"/>
      <c r="E20" s="89"/>
      <c r="F20" s="89"/>
      <c r="G20" s="90"/>
    </row>
    <row r="21" spans="2:14" ht="12.95" customHeight="1" thickBot="1">
      <c r="B21" s="78" t="s">
        <v>52</v>
      </c>
      <c r="C21" s="85" t="s">
        <v>53</v>
      </c>
      <c r="D21" s="86"/>
      <c r="E21" s="86"/>
      <c r="F21" s="86"/>
      <c r="G21" s="87"/>
    </row>
    <row r="22" spans="2:14" ht="12.95" customHeight="1"/>
    <row r="23" spans="2:14" ht="12.95" customHeight="1"/>
    <row r="24" spans="2:14" ht="12.95" customHeight="1"/>
    <row r="25" spans="2:14" ht="12.95" customHeight="1"/>
    <row r="26" spans="2:14" ht="12.95" customHeight="1"/>
    <row r="27" spans="2:14" ht="12.95" customHeight="1"/>
    <row r="28" spans="2:14" ht="12.95" customHeight="1"/>
    <row r="29" spans="2:14" ht="12.95" customHeight="1"/>
    <row r="30" spans="2:14" ht="12.95" customHeight="1"/>
    <row r="31" spans="2:14" ht="12.95" customHeight="1"/>
    <row r="32" spans="2:14"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7.25" customHeight="1"/>
    <row r="63" ht="17.100000000000001" customHeight="1"/>
    <row r="64" ht="17.100000000000001" customHeight="1"/>
    <row r="65" ht="17.100000000000001" customHeight="1"/>
    <row r="66" ht="17.100000000000001" customHeight="1"/>
  </sheetData>
  <mergeCells count="3">
    <mergeCell ref="B19:G19"/>
    <mergeCell ref="C20:G20"/>
    <mergeCell ref="C21:G21"/>
  </mergeCells>
  <pageMargins left="0.7" right="0.7" top="0.75" bottom="0.75" header="0.3" footer="0.3"/>
  <pageSetup paperSize="9" scale="80" orientation="landscape" verticalDpi="0" r:id="rId1"/>
  <drawing r:id="rId2"/>
</worksheet>
</file>

<file path=xl/worksheets/sheet4.xml><?xml version="1.0" encoding="utf-8"?>
<worksheet xmlns="http://schemas.openxmlformats.org/spreadsheetml/2006/main" xmlns:r="http://schemas.openxmlformats.org/officeDocument/2006/relationships">
  <dimension ref="A1:T27"/>
  <sheetViews>
    <sheetView zoomScale="110" zoomScaleNormal="110" workbookViewId="0">
      <selection activeCell="H27" sqref="H27"/>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5.85546875" bestFit="1" customWidth="1"/>
    <col min="16" max="16" width="20.42578125" customWidth="1"/>
    <col min="17" max="17" width="2.7109375" customWidth="1"/>
    <col min="18" max="18" width="19.7109375" customWidth="1"/>
    <col min="19" max="19" width="3.42578125" customWidth="1"/>
    <col min="20" max="20" width="3.5703125" customWidth="1"/>
  </cols>
  <sheetData>
    <row r="1" spans="1:20" ht="16.5" customHeight="1"/>
    <row r="3" spans="1:20" ht="21" customHeight="1"/>
    <row r="4" spans="1:20" ht="27" customHeight="1">
      <c r="B4" s="33" t="s">
        <v>22</v>
      </c>
    </row>
    <row r="5" spans="1:20" ht="15" customHeight="1">
      <c r="L5" s="15"/>
    </row>
    <row r="6" spans="1:20" ht="15" customHeight="1">
      <c r="B6" s="39" t="s">
        <v>30</v>
      </c>
      <c r="C6" s="41"/>
      <c r="D6" s="5"/>
      <c r="E6" s="6"/>
      <c r="F6" s="44" t="s">
        <v>14</v>
      </c>
      <c r="G6" s="30"/>
      <c r="H6" s="30"/>
      <c r="I6" s="30"/>
      <c r="J6" s="30"/>
      <c r="K6" s="5"/>
    </row>
    <row r="7" spans="1:20" ht="15" customHeight="1">
      <c r="B7" s="5"/>
      <c r="C7" s="5"/>
      <c r="D7" s="5"/>
      <c r="E7" s="5"/>
      <c r="F7" s="5" t="s">
        <v>21</v>
      </c>
      <c r="G7" s="5"/>
      <c r="H7" s="5"/>
      <c r="I7" s="5"/>
      <c r="J7" s="5"/>
      <c r="K7" s="5"/>
    </row>
    <row r="9" spans="1:20" s="12" customFormat="1" ht="15" customHeight="1">
      <c r="B9" s="45" t="s">
        <v>23</v>
      </c>
      <c r="C9" s="46"/>
      <c r="D9" s="46"/>
      <c r="E9" s="46"/>
      <c r="F9" s="46"/>
      <c r="G9" s="46"/>
      <c r="H9" s="46"/>
      <c r="I9" s="46"/>
      <c r="J9" s="46"/>
      <c r="K9" s="46"/>
      <c r="L9" s="47"/>
      <c r="M9" s="48"/>
      <c r="N9"/>
      <c r="O9"/>
      <c r="P9"/>
    </row>
    <row r="10" spans="1:20" s="12" customFormat="1" ht="15" customHeight="1">
      <c r="B10" s="45" t="s">
        <v>24</v>
      </c>
      <c r="C10" s="46"/>
      <c r="D10" s="46"/>
      <c r="E10" s="46"/>
      <c r="F10" s="46"/>
      <c r="G10" s="46"/>
      <c r="H10" s="46"/>
      <c r="I10" s="46"/>
      <c r="J10" s="46"/>
      <c r="K10" s="46"/>
      <c r="L10" s="47"/>
      <c r="M10" s="48"/>
      <c r="N10"/>
      <c r="O10"/>
      <c r="P10"/>
    </row>
    <row r="11" spans="1:20" s="12" customFormat="1" ht="15" customHeight="1">
      <c r="B11" s="45" t="s">
        <v>25</v>
      </c>
      <c r="C11" s="46"/>
      <c r="D11" s="46"/>
      <c r="E11" s="46"/>
      <c r="F11" s="46"/>
      <c r="G11" s="46"/>
      <c r="H11" s="46"/>
      <c r="I11" s="46"/>
      <c r="J11" s="46"/>
      <c r="K11" s="46"/>
      <c r="L11" s="47"/>
      <c r="M11" s="48"/>
      <c r="N11"/>
      <c r="O11"/>
      <c r="P11"/>
    </row>
    <row r="12" spans="1:20" s="12" customFormat="1" ht="12.95" customHeight="1">
      <c r="B12" s="31"/>
      <c r="C12" s="29"/>
      <c r="D12" s="29"/>
      <c r="E12" s="32"/>
      <c r="F12" s="32"/>
      <c r="G12" s="32"/>
      <c r="H12" s="32"/>
      <c r="I12" s="32"/>
      <c r="J12" s="32"/>
      <c r="K12" s="32"/>
      <c r="N12"/>
      <c r="O12"/>
      <c r="P12"/>
    </row>
    <row r="13" spans="1:20" s="12" customFormat="1" ht="12.95" customHeight="1" thickBot="1"/>
    <row r="14" spans="1:20" s="12" customFormat="1" ht="15" customHeight="1" thickBot="1">
      <c r="A14" s="16"/>
      <c r="B14" s="4" t="s">
        <v>8</v>
      </c>
      <c r="C14" s="34" t="s">
        <v>2</v>
      </c>
      <c r="D14" s="35" t="s">
        <v>0</v>
      </c>
      <c r="E14" s="36" t="s">
        <v>1</v>
      </c>
      <c r="F14" s="36" t="s">
        <v>3</v>
      </c>
      <c r="G14" s="37" t="s">
        <v>4</v>
      </c>
      <c r="H14" s="38" t="s">
        <v>5</v>
      </c>
      <c r="J14" s="14" t="s">
        <v>29</v>
      </c>
      <c r="K14" s="17"/>
      <c r="L14" s="10"/>
      <c r="M14" s="11"/>
      <c r="P14" s="14" t="s">
        <v>35</v>
      </c>
      <c r="Q14" s="17"/>
      <c r="R14" s="10"/>
      <c r="S14" s="11"/>
    </row>
    <row r="15" spans="1:20" s="12" customFormat="1" ht="15" customHeight="1">
      <c r="A15" s="71">
        <v>1</v>
      </c>
      <c r="B15" s="72" t="s">
        <v>17</v>
      </c>
      <c r="C15" s="75">
        <f>COUNT(M15,N18,S15,M23,T23,M26)</f>
        <v>4</v>
      </c>
      <c r="D15" s="79">
        <f>IF(M15&gt;N15,1,0)+IF(N18&gt;M18,1,0)+IF(S15&gt;T15,1,0)+IF(M26&gt;N26,1,0)+IF(T23&gt;S23,1,0)</f>
        <v>4</v>
      </c>
      <c r="E15" s="79">
        <f>IF(M15&lt;N15,1,0)+IF(N18&lt;M18,1,0)+IF(S15&lt;T15,1,0)+IF(M26&lt;N26,1,0)+IF(T23&lt;S23,1,0)</f>
        <v>0</v>
      </c>
      <c r="F15" s="79">
        <f>VALUE(M15+N18+S15+M23+T23+M26)</f>
        <v>20</v>
      </c>
      <c r="G15" s="79">
        <f>VALUE(N15+M18+T15+N26+S23)</f>
        <v>0</v>
      </c>
      <c r="H15" s="75">
        <f>AVERAGE(F15-G15)</f>
        <v>20</v>
      </c>
      <c r="I15" s="22"/>
      <c r="J15" s="8" t="str">
        <f>B15</f>
        <v>IBIZA CLUB DE CAMPO</v>
      </c>
      <c r="K15" s="23" t="s">
        <v>6</v>
      </c>
      <c r="L15" s="43" t="str">
        <f>B18</f>
        <v>DESCANSA</v>
      </c>
      <c r="M15" s="54"/>
      <c r="N15" s="54"/>
      <c r="P15" s="8" t="str">
        <f>B15</f>
        <v>IBIZA CLUB DE CAMPO</v>
      </c>
      <c r="Q15" s="23" t="s">
        <v>6</v>
      </c>
      <c r="R15" s="8" t="str">
        <f>B16</f>
        <v>CT SANTA GERTRUDIS</v>
      </c>
      <c r="S15" s="54">
        <v>5</v>
      </c>
      <c r="T15" s="54">
        <v>0</v>
      </c>
    </row>
    <row r="16" spans="1:20" s="12" customFormat="1" ht="15" customHeight="1">
      <c r="A16" s="2">
        <v>2</v>
      </c>
      <c r="B16" s="24" t="s">
        <v>15</v>
      </c>
      <c r="C16" s="25">
        <f>COUNT(M16,T15,N19,N24,N27,S23)</f>
        <v>4</v>
      </c>
      <c r="D16" s="25">
        <f>IF(M16&gt;N16,1,0)+IF(N19&gt;M19,1,0)+IF(T15&gt;S15,1,0)+IF(N24&gt;M24,1,0)+IF(S23&gt;T23,1,0)</f>
        <v>2</v>
      </c>
      <c r="E16" s="25">
        <f>IF(M16&lt;N16,1,0)+IF(T15&lt;S15,1,0)+IF(N24&lt;M24,1,0)+IF(S23&lt;T23,1,0)</f>
        <v>2</v>
      </c>
      <c r="F16" s="25">
        <f>VALUE(M16+N19+T15+N24+S23+N27)</f>
        <v>8</v>
      </c>
      <c r="G16" s="25">
        <f>VALUE(N16+S15+M24+T23)</f>
        <v>12</v>
      </c>
      <c r="H16" s="60">
        <f>AVERAGE(F16-G16)</f>
        <v>-4</v>
      </c>
      <c r="I16" s="22"/>
      <c r="J16" s="8" t="str">
        <f>B16</f>
        <v>CT SANTA GERTRUDIS</v>
      </c>
      <c r="K16" s="23" t="s">
        <v>6</v>
      </c>
      <c r="L16" s="9" t="str">
        <f>B17</f>
        <v>CT ILLA DE FORMENTERA</v>
      </c>
      <c r="M16" s="54">
        <v>4</v>
      </c>
      <c r="N16" s="54">
        <v>1</v>
      </c>
      <c r="P16" s="9" t="str">
        <f>B17</f>
        <v>CT ILLA DE FORMENTERA</v>
      </c>
      <c r="Q16" s="23" t="s">
        <v>6</v>
      </c>
      <c r="R16" s="42" t="str">
        <f>B18</f>
        <v>DESCANSA</v>
      </c>
      <c r="S16" s="54"/>
      <c r="T16" s="54"/>
    </row>
    <row r="17" spans="1:20" s="12" customFormat="1" ht="15" customHeight="1">
      <c r="A17" s="2">
        <v>3</v>
      </c>
      <c r="B17" s="24" t="s">
        <v>19</v>
      </c>
      <c r="C17" s="25">
        <f>COUNT(N16,M18,S16,M24,S24,N26)</f>
        <v>4</v>
      </c>
      <c r="D17" s="27">
        <f>IF(M18&gt;N18,1,0)+IF(N16&gt;M16,1,0)+IF(S16&gt;T16,1,0)+IF(M24&gt;N24,1,0)+IF(N26&gt;M26,1,0)</f>
        <v>0</v>
      </c>
      <c r="E17" s="27">
        <f>IF(M18&lt;N18,1,0)+IF(N16&lt;M16,1,0)+IF(S16&lt;T16,1,0)+IF(M24&lt;N24,1,0)+IF(N26&lt;M26,1,0)</f>
        <v>4</v>
      </c>
      <c r="F17" s="27">
        <f>VALUE(N16+M18+S16+M24+N26+S24)</f>
        <v>2</v>
      </c>
      <c r="G17" s="27">
        <f>VALUE(M16+N18+T16)</f>
        <v>9</v>
      </c>
      <c r="H17" s="27">
        <f>AVERAGE(F17-G17)</f>
        <v>-7</v>
      </c>
      <c r="J17" s="14" t="s">
        <v>33</v>
      </c>
      <c r="K17" s="17"/>
      <c r="L17" s="10"/>
      <c r="M17" s="11"/>
    </row>
    <row r="18" spans="1:20" s="12" customFormat="1" ht="15" customHeight="1" thickBot="1">
      <c r="A18" s="3"/>
      <c r="B18" s="40" t="s">
        <v>11</v>
      </c>
      <c r="C18" s="25">
        <f>COUNT(N15,M19,T16)</f>
        <v>0</v>
      </c>
      <c r="D18" s="25">
        <f>IF(N15&gt;M15,1,0)+IF(M19&gt;N19,1,0)+IF(T16&gt;S16,1,0)</f>
        <v>0</v>
      </c>
      <c r="E18" s="25">
        <f>IF(N15&lt;M15,1,0)+IF(M19&lt;N19,1,0)+IF(T16&lt;S16,1,0)</f>
        <v>0</v>
      </c>
      <c r="F18" s="25">
        <f>VALUE(N15+M19+T16)</f>
        <v>0</v>
      </c>
      <c r="G18" s="25">
        <f>VALUE(M15+N19+S16)</f>
        <v>0</v>
      </c>
      <c r="H18" s="25">
        <f>AVERAGE(F18-G18)</f>
        <v>0</v>
      </c>
      <c r="J18" s="8" t="str">
        <f>B17</f>
        <v>CT ILLA DE FORMENTERA</v>
      </c>
      <c r="K18" s="23" t="s">
        <v>6</v>
      </c>
      <c r="L18" s="13" t="str">
        <f>B15</f>
        <v>IBIZA CLUB DE CAMPO</v>
      </c>
      <c r="M18" s="54">
        <v>0</v>
      </c>
      <c r="N18" s="54">
        <v>5</v>
      </c>
      <c r="O18" s="55" t="s">
        <v>48</v>
      </c>
    </row>
    <row r="19" spans="1:20" s="12" customFormat="1" ht="15" customHeight="1">
      <c r="J19" s="42" t="str">
        <f>B18</f>
        <v>DESCANSA</v>
      </c>
      <c r="K19" s="23" t="s">
        <v>6</v>
      </c>
      <c r="L19" s="13" t="str">
        <f>B16</f>
        <v>CT SANTA GERTRUDIS</v>
      </c>
      <c r="M19" s="54"/>
      <c r="N19" s="54"/>
    </row>
    <row r="20" spans="1:20" s="12" customFormat="1" ht="15" customHeight="1" thickBot="1"/>
    <row r="21" spans="1:20" ht="15" customHeight="1" thickBot="1">
      <c r="B21" s="81" t="s">
        <v>50</v>
      </c>
      <c r="C21" s="82"/>
      <c r="D21" s="82"/>
      <c r="E21" s="82"/>
      <c r="F21" s="82"/>
      <c r="G21" s="83"/>
    </row>
    <row r="22" spans="1:20" ht="15" customHeight="1">
      <c r="B22" s="77" t="s">
        <v>51</v>
      </c>
      <c r="C22" s="88" t="s">
        <v>17</v>
      </c>
      <c r="D22" s="89"/>
      <c r="E22" s="89"/>
      <c r="F22" s="89"/>
      <c r="G22" s="90"/>
      <c r="J22" s="14" t="s">
        <v>37</v>
      </c>
      <c r="K22" s="17"/>
      <c r="L22" s="10"/>
      <c r="M22" s="11"/>
      <c r="N22" s="12"/>
      <c r="O22" s="12"/>
      <c r="P22" s="14" t="s">
        <v>39</v>
      </c>
      <c r="Q22" s="17"/>
      <c r="R22" s="10"/>
      <c r="S22" s="11"/>
      <c r="T22" s="12"/>
    </row>
    <row r="23" spans="1:20" ht="15" customHeight="1" thickBot="1">
      <c r="B23" s="78" t="s">
        <v>52</v>
      </c>
      <c r="C23" s="85" t="s">
        <v>53</v>
      </c>
      <c r="D23" s="86"/>
      <c r="E23" s="86"/>
      <c r="F23" s="86"/>
      <c r="G23" s="87"/>
      <c r="J23" s="8" t="str">
        <f>J15</f>
        <v>IBIZA CLUB DE CAMPO</v>
      </c>
      <c r="K23" s="23" t="s">
        <v>6</v>
      </c>
      <c r="L23" s="43" t="s">
        <v>11</v>
      </c>
      <c r="M23" s="54"/>
      <c r="N23" s="54"/>
      <c r="P23" s="8" t="str">
        <f>R15</f>
        <v>CT SANTA GERTRUDIS</v>
      </c>
      <c r="Q23" s="23" t="s">
        <v>6</v>
      </c>
      <c r="R23" s="8" t="str">
        <f>P15</f>
        <v>IBIZA CLUB DE CAMPO</v>
      </c>
      <c r="S23" s="67">
        <v>0</v>
      </c>
      <c r="T23" s="67">
        <v>5</v>
      </c>
    </row>
    <row r="24" spans="1:20" ht="15" customHeight="1">
      <c r="J24" s="8" t="str">
        <f>L16</f>
        <v>CT ILLA DE FORMENTERA</v>
      </c>
      <c r="K24" s="23" t="s">
        <v>6</v>
      </c>
      <c r="L24" s="9" t="str">
        <f>J16</f>
        <v>CT SANTA GERTRUDIS</v>
      </c>
      <c r="M24" s="54">
        <v>1</v>
      </c>
      <c r="N24" s="54">
        <v>4</v>
      </c>
      <c r="O24" s="55" t="s">
        <v>47</v>
      </c>
      <c r="P24" s="9" t="str">
        <f>P16</f>
        <v>CT ILLA DE FORMENTERA</v>
      </c>
      <c r="Q24" s="23" t="s">
        <v>6</v>
      </c>
      <c r="R24" s="42" t="s">
        <v>11</v>
      </c>
      <c r="S24" s="54"/>
      <c r="T24" s="54"/>
    </row>
    <row r="25" spans="1:20" ht="15" customHeight="1">
      <c r="J25" s="14" t="s">
        <v>38</v>
      </c>
      <c r="K25" s="17"/>
      <c r="L25" s="10"/>
      <c r="M25" s="11"/>
      <c r="N25" s="12"/>
      <c r="O25" s="12"/>
      <c r="P25" s="12"/>
      <c r="Q25" s="12"/>
      <c r="R25" s="12"/>
      <c r="S25" s="12"/>
      <c r="T25" s="12"/>
    </row>
    <row r="26" spans="1:20" ht="15" customHeight="1">
      <c r="J26" s="8" t="str">
        <f>L18</f>
        <v>IBIZA CLUB DE CAMPO</v>
      </c>
      <c r="K26" s="23" t="s">
        <v>6</v>
      </c>
      <c r="L26" s="13" t="str">
        <f>J18</f>
        <v>CT ILLA DE FORMENTERA</v>
      </c>
      <c r="M26" s="54">
        <v>5</v>
      </c>
      <c r="N26" s="54">
        <v>0</v>
      </c>
      <c r="O26" s="12"/>
      <c r="P26" s="12"/>
      <c r="Q26" s="12"/>
      <c r="R26" s="12"/>
      <c r="S26" s="12"/>
      <c r="T26" s="12"/>
    </row>
    <row r="27" spans="1:20" ht="15" customHeight="1">
      <c r="J27" s="42" t="str">
        <f>J19</f>
        <v>DESCANSA</v>
      </c>
      <c r="K27" s="23" t="s">
        <v>6</v>
      </c>
      <c r="L27" s="13" t="str">
        <f>L19</f>
        <v>CT SANTA GERTRUDIS</v>
      </c>
      <c r="M27" s="54"/>
      <c r="N27" s="54"/>
      <c r="O27" s="12"/>
      <c r="P27" s="12"/>
      <c r="Q27" s="12"/>
      <c r="R27" s="12"/>
      <c r="S27" s="12"/>
      <c r="T27" s="12"/>
    </row>
  </sheetData>
  <mergeCells count="3">
    <mergeCell ref="B21:G21"/>
    <mergeCell ref="C22:G22"/>
    <mergeCell ref="C23:G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U23"/>
  <sheetViews>
    <sheetView zoomScale="110" zoomScaleNormal="110" workbookViewId="0">
      <selection activeCell="J27" sqref="J27"/>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10.5703125" customWidth="1"/>
    <col min="16" max="16" width="20.42578125" customWidth="1"/>
    <col min="17" max="17" width="2.7109375" customWidth="1"/>
    <col min="18" max="18" width="19.7109375" customWidth="1"/>
    <col min="19" max="19" width="3.42578125" customWidth="1"/>
    <col min="20" max="20" width="3.5703125" customWidth="1"/>
  </cols>
  <sheetData>
    <row r="1" spans="1:21" ht="16.5" customHeight="1"/>
    <row r="3" spans="1:21" ht="21" customHeight="1"/>
    <row r="4" spans="1:21" ht="27" customHeight="1">
      <c r="B4" s="33" t="s">
        <v>22</v>
      </c>
    </row>
    <row r="5" spans="1:21" ht="15" customHeight="1">
      <c r="L5" s="15"/>
    </row>
    <row r="6" spans="1:21" ht="15" customHeight="1">
      <c r="B6" s="39" t="s">
        <v>10</v>
      </c>
      <c r="C6" s="41"/>
      <c r="D6" s="5"/>
      <c r="E6" s="6"/>
      <c r="F6" s="44" t="s">
        <v>14</v>
      </c>
      <c r="G6" s="30"/>
      <c r="H6" s="30"/>
      <c r="I6" s="30"/>
      <c r="J6" s="30"/>
      <c r="K6" s="5"/>
    </row>
    <row r="7" spans="1:21" ht="15" customHeight="1">
      <c r="B7" s="5"/>
      <c r="C7" s="5"/>
      <c r="D7" s="5"/>
      <c r="E7" s="5"/>
      <c r="F7" s="5"/>
      <c r="G7" s="5"/>
      <c r="H7" s="5"/>
      <c r="I7" s="5"/>
      <c r="J7" s="5"/>
      <c r="K7" s="5"/>
    </row>
    <row r="9" spans="1:21" s="12" customFormat="1" ht="15" customHeight="1">
      <c r="B9" s="45" t="s">
        <v>23</v>
      </c>
      <c r="C9" s="46"/>
      <c r="D9" s="46"/>
      <c r="E9" s="46"/>
      <c r="F9" s="46"/>
      <c r="G9" s="46"/>
      <c r="H9" s="46"/>
      <c r="I9" s="46"/>
      <c r="J9" s="46"/>
      <c r="K9" s="46"/>
      <c r="L9" s="47"/>
      <c r="M9" s="48"/>
      <c r="N9" s="29"/>
      <c r="O9" s="29"/>
      <c r="P9" s="29"/>
    </row>
    <row r="10" spans="1:21" s="12" customFormat="1" ht="15" customHeight="1">
      <c r="B10" s="45" t="s">
        <v>24</v>
      </c>
      <c r="C10" s="46"/>
      <c r="D10" s="46"/>
      <c r="E10" s="46"/>
      <c r="F10" s="46"/>
      <c r="G10" s="46"/>
      <c r="H10" s="46"/>
      <c r="I10" s="46"/>
      <c r="J10" s="46"/>
      <c r="K10" s="46"/>
      <c r="L10" s="47"/>
      <c r="M10" s="48"/>
      <c r="N10" s="29"/>
      <c r="O10" s="29"/>
      <c r="P10" s="29"/>
    </row>
    <row r="11" spans="1:21" s="12" customFormat="1" ht="15" customHeight="1">
      <c r="B11" s="45" t="s">
        <v>25</v>
      </c>
      <c r="C11" s="46"/>
      <c r="D11" s="46"/>
      <c r="E11" s="46"/>
      <c r="F11" s="46"/>
      <c r="G11" s="46"/>
      <c r="H11" s="46"/>
      <c r="I11" s="46"/>
      <c r="J11" s="46"/>
      <c r="K11" s="46"/>
      <c r="L11" s="47"/>
      <c r="M11" s="48"/>
      <c r="N11" s="29"/>
      <c r="O11" s="29"/>
      <c r="P11" s="29"/>
    </row>
    <row r="12" spans="1:21" s="12" customFormat="1" ht="12.95" customHeight="1">
      <c r="B12" s="31"/>
      <c r="C12" s="29"/>
      <c r="D12" s="29"/>
      <c r="E12" s="32"/>
      <c r="F12" s="32"/>
      <c r="G12" s="32"/>
      <c r="H12" s="32"/>
      <c r="I12" s="32"/>
      <c r="J12" s="32"/>
      <c r="K12" s="32"/>
    </row>
    <row r="13" spans="1:21" s="12" customFormat="1" ht="12.95" customHeight="1" thickBot="1"/>
    <row r="14" spans="1:21" s="12" customFormat="1" ht="15" customHeight="1" thickBot="1">
      <c r="A14" s="16"/>
      <c r="B14" s="4" t="s">
        <v>8</v>
      </c>
      <c r="C14" s="34" t="s">
        <v>2</v>
      </c>
      <c r="D14" s="35" t="s">
        <v>0</v>
      </c>
      <c r="E14" s="36" t="s">
        <v>1</v>
      </c>
      <c r="F14" s="36" t="s">
        <v>3</v>
      </c>
      <c r="G14" s="37" t="s">
        <v>4</v>
      </c>
      <c r="H14" s="38" t="s">
        <v>5</v>
      </c>
      <c r="J14" s="14" t="s">
        <v>29</v>
      </c>
      <c r="K14" s="17"/>
      <c r="L14" s="10"/>
      <c r="M14" s="11"/>
      <c r="P14" s="14" t="s">
        <v>34</v>
      </c>
      <c r="Q14" s="17"/>
      <c r="R14" s="10"/>
      <c r="S14" s="11"/>
    </row>
    <row r="15" spans="1:21" s="12" customFormat="1" ht="15" customHeight="1">
      <c r="A15" s="71">
        <v>1</v>
      </c>
      <c r="B15" s="72" t="s">
        <v>17</v>
      </c>
      <c r="C15" s="75">
        <f>COUNT(M15,N18,S15)</f>
        <v>3</v>
      </c>
      <c r="D15" s="79">
        <f>IF(M15&gt;N15,1,0)+IF(N18&gt;M18,1,0)+IF(S15&gt;T15,1,0)</f>
        <v>3</v>
      </c>
      <c r="E15" s="79">
        <f>IF(M15&lt;N15,1,0)+IF(N18&lt;M18,1,0)+IF(S15&lt;T15,1,0)</f>
        <v>0</v>
      </c>
      <c r="F15" s="79">
        <f>VALUE(M15+N18+S15)</f>
        <v>8</v>
      </c>
      <c r="G15" s="79">
        <f>VALUE(N15+M18+T15)</f>
        <v>1</v>
      </c>
      <c r="H15" s="80">
        <f>AVERAGE(F15-G15)</f>
        <v>7</v>
      </c>
      <c r="I15" s="22"/>
      <c r="J15" s="8" t="str">
        <f>B15</f>
        <v>IBIZA CLUB DE CAMPO</v>
      </c>
      <c r="K15" s="23" t="s">
        <v>6</v>
      </c>
      <c r="L15" s="9" t="str">
        <f>B18</f>
        <v>CT ILLA DE FORMENTERA</v>
      </c>
      <c r="M15" s="54">
        <v>3</v>
      </c>
      <c r="N15" s="54">
        <v>0</v>
      </c>
      <c r="O15" s="55" t="s">
        <v>48</v>
      </c>
      <c r="P15" s="8" t="str">
        <f>B15</f>
        <v>IBIZA CLUB DE CAMPO</v>
      </c>
      <c r="Q15" s="23" t="s">
        <v>6</v>
      </c>
      <c r="R15" s="8" t="str">
        <f>B16</f>
        <v>CT SANTA EULALIA</v>
      </c>
      <c r="S15" s="54">
        <v>2</v>
      </c>
      <c r="T15" s="54">
        <v>1</v>
      </c>
    </row>
    <row r="16" spans="1:21" s="12" customFormat="1" ht="15" customHeight="1">
      <c r="A16" s="2">
        <v>2</v>
      </c>
      <c r="B16" s="24" t="s">
        <v>18</v>
      </c>
      <c r="C16" s="25">
        <f>COUNT(M16,N19,T15)</f>
        <v>3</v>
      </c>
      <c r="D16" s="25">
        <f>IF(M16&gt;N16,1,0)+IF(N19&gt;M19,1,0)+IF(T15&gt;S15,1,0)</f>
        <v>2</v>
      </c>
      <c r="E16" s="25">
        <f>IF(M16&lt;N16,1,0)+IF(N19&lt;M19,1,0)+IF(T15&lt;S15,1,0)</f>
        <v>1</v>
      </c>
      <c r="F16" s="25">
        <f>VALUE(M16+N19+T15)</f>
        <v>7</v>
      </c>
      <c r="G16" s="25">
        <f>VALUE(N16+M19+S15)</f>
        <v>2</v>
      </c>
      <c r="H16" s="26">
        <f>AVERAGE(F16-G16)</f>
        <v>5</v>
      </c>
      <c r="I16" s="22"/>
      <c r="J16" s="8" t="str">
        <f>B16</f>
        <v>CT SANTA EULALIA</v>
      </c>
      <c r="K16" s="23" t="s">
        <v>6</v>
      </c>
      <c r="L16" s="9" t="str">
        <f>B17</f>
        <v>TC IBIZA</v>
      </c>
      <c r="M16" s="54">
        <v>3</v>
      </c>
      <c r="N16" s="54">
        <v>0</v>
      </c>
      <c r="O16" s="55" t="s">
        <v>46</v>
      </c>
      <c r="P16" s="9" t="str">
        <f>B17</f>
        <v>TC IBIZA</v>
      </c>
      <c r="Q16" s="23" t="s">
        <v>6</v>
      </c>
      <c r="R16" s="8" t="str">
        <f>B18</f>
        <v>CT ILLA DE FORMENTERA</v>
      </c>
      <c r="S16" s="54">
        <v>3</v>
      </c>
      <c r="T16" s="54">
        <v>0</v>
      </c>
      <c r="U16" s="55" t="s">
        <v>48</v>
      </c>
    </row>
    <row r="17" spans="1:15" s="12" customFormat="1" ht="15" customHeight="1">
      <c r="A17" s="2">
        <v>3</v>
      </c>
      <c r="B17" s="24" t="s">
        <v>28</v>
      </c>
      <c r="C17" s="25">
        <f>COUNT(N16,M18,S16)</f>
        <v>3</v>
      </c>
      <c r="D17" s="27">
        <f>IF(M18&gt;N18,1,0)+IF(N16&gt;M16,1,0)+IF(S16&gt;T16,1,0)</f>
        <v>1</v>
      </c>
      <c r="E17" s="27">
        <f>IF(M18&lt;N18,1,0)+IF(N16&lt;M16,1,0)+IF(S16&lt;T16,1,0)</f>
        <v>2</v>
      </c>
      <c r="F17" s="27">
        <f>VALUE(N16+M18+S16)</f>
        <v>3</v>
      </c>
      <c r="G17" s="27">
        <f>VALUE(M16+N18+T16)</f>
        <v>6</v>
      </c>
      <c r="H17" s="49">
        <f>AVERAGE(F17-G17)</f>
        <v>-3</v>
      </c>
      <c r="J17" s="14" t="s">
        <v>33</v>
      </c>
      <c r="K17" s="17"/>
      <c r="L17" s="10"/>
      <c r="M17" s="11"/>
    </row>
    <row r="18" spans="1:15" s="12" customFormat="1" ht="15" customHeight="1" thickBot="1">
      <c r="A18" s="59">
        <v>4</v>
      </c>
      <c r="B18" s="50" t="s">
        <v>19</v>
      </c>
      <c r="C18" s="68">
        <f>COUNT(N15,M19,T16)</f>
        <v>3</v>
      </c>
      <c r="D18" s="68">
        <f>IF(N15&gt;M15,1,0)+IF(M19&gt;N19,1,0)+IF(T16&gt;S16,1,0)</f>
        <v>0</v>
      </c>
      <c r="E18" s="68">
        <f>IF(N15&lt;M15,1,0)+IF(M19&lt;N19,1,0)+IF(T16&lt;S16,1,0)</f>
        <v>3</v>
      </c>
      <c r="F18" s="68">
        <f>VALUE(N15+M19+T16)</f>
        <v>0</v>
      </c>
      <c r="G18" s="68">
        <f>VALUE(M15+N19+S16)</f>
        <v>9</v>
      </c>
      <c r="H18" s="69">
        <f>AVERAGE(F18-G18)</f>
        <v>-9</v>
      </c>
      <c r="J18" s="8" t="str">
        <f>B17</f>
        <v>TC IBIZA</v>
      </c>
      <c r="K18" s="23" t="s">
        <v>6</v>
      </c>
      <c r="L18" s="13" t="str">
        <f>B15</f>
        <v>IBIZA CLUB DE CAMPO</v>
      </c>
      <c r="M18" s="54">
        <v>0</v>
      </c>
      <c r="N18" s="54">
        <v>3</v>
      </c>
      <c r="O18" s="55" t="s">
        <v>55</v>
      </c>
    </row>
    <row r="19" spans="1:15" s="12" customFormat="1" ht="15" customHeight="1">
      <c r="J19" s="8" t="str">
        <f>B18</f>
        <v>CT ILLA DE FORMENTERA</v>
      </c>
      <c r="K19" s="23" t="s">
        <v>6</v>
      </c>
      <c r="L19" s="13" t="str">
        <f>B16</f>
        <v>CT SANTA EULALIA</v>
      </c>
      <c r="M19" s="54">
        <v>0</v>
      </c>
      <c r="N19" s="54">
        <v>3</v>
      </c>
      <c r="O19" s="55" t="s">
        <v>48</v>
      </c>
    </row>
    <row r="20" spans="1:15" s="12" customFormat="1" ht="12.95" customHeight="1" thickBot="1"/>
    <row r="21" spans="1:15" ht="12.95" customHeight="1" thickBot="1">
      <c r="B21" s="81" t="s">
        <v>50</v>
      </c>
      <c r="C21" s="82"/>
      <c r="D21" s="82"/>
      <c r="E21" s="82"/>
      <c r="F21" s="82"/>
      <c r="G21" s="83"/>
    </row>
    <row r="22" spans="1:15">
      <c r="B22" s="77" t="s">
        <v>51</v>
      </c>
      <c r="C22" s="88" t="s">
        <v>17</v>
      </c>
      <c r="D22" s="89"/>
      <c r="E22" s="89"/>
      <c r="F22" s="89"/>
      <c r="G22" s="90"/>
    </row>
    <row r="23" spans="1:15" ht="15.75" thickBot="1">
      <c r="B23" s="78" t="s">
        <v>52</v>
      </c>
      <c r="C23" s="85" t="s">
        <v>18</v>
      </c>
      <c r="D23" s="86"/>
      <c r="E23" s="86"/>
      <c r="F23" s="86"/>
      <c r="G23" s="87"/>
    </row>
  </sheetData>
  <mergeCells count="3">
    <mergeCell ref="B21:G21"/>
    <mergeCell ref="C22:G22"/>
    <mergeCell ref="C23:G23"/>
  </mergeCells>
  <pageMargins left="0.7" right="0.7" top="0.75" bottom="0.75" header="0.3" footer="0.3"/>
  <pageSetup paperSize="9" scale="86" orientation="landscape" horizontalDpi="4294967293" verticalDpi="0"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U28"/>
  <sheetViews>
    <sheetView zoomScale="110" zoomScaleNormal="110" workbookViewId="0">
      <selection activeCell="F26" sqref="F26"/>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5.5703125" customWidth="1"/>
    <col min="16" max="16" width="20.42578125" customWidth="1"/>
    <col min="17" max="17" width="2.7109375" customWidth="1"/>
    <col min="18" max="18" width="19.7109375" customWidth="1"/>
    <col min="19" max="19" width="3.42578125" customWidth="1"/>
    <col min="20" max="20" width="3.5703125" customWidth="1"/>
  </cols>
  <sheetData>
    <row r="1" spans="1:20" ht="16.5" customHeight="1"/>
    <row r="3" spans="1:20" ht="21" customHeight="1"/>
    <row r="4" spans="1:20" ht="27" customHeight="1">
      <c r="B4" s="33" t="s">
        <v>22</v>
      </c>
    </row>
    <row r="5" spans="1:20" ht="15" customHeight="1">
      <c r="L5" s="15"/>
    </row>
    <row r="6" spans="1:20" ht="15" customHeight="1">
      <c r="B6" s="39" t="s">
        <v>13</v>
      </c>
      <c r="C6" s="41"/>
      <c r="D6" s="5"/>
      <c r="E6" s="6"/>
      <c r="F6" s="44" t="s">
        <v>14</v>
      </c>
      <c r="G6" s="30"/>
      <c r="H6" s="30"/>
      <c r="I6" s="30"/>
      <c r="J6" s="30"/>
      <c r="K6" s="5"/>
    </row>
    <row r="7" spans="1:20" ht="15" customHeight="1">
      <c r="B7" s="5"/>
      <c r="C7" s="5"/>
      <c r="D7" s="5"/>
      <c r="E7" s="5"/>
      <c r="F7" s="5" t="s">
        <v>21</v>
      </c>
      <c r="G7" s="5"/>
      <c r="H7" s="5"/>
      <c r="I7" s="5"/>
      <c r="J7" s="5"/>
      <c r="K7" s="5"/>
    </row>
    <row r="8" spans="1:20" ht="15" customHeight="1"/>
    <row r="9" spans="1:20" s="12" customFormat="1">
      <c r="B9" s="45" t="s">
        <v>23</v>
      </c>
      <c r="C9" s="46"/>
      <c r="D9" s="46"/>
      <c r="E9" s="46"/>
      <c r="F9" s="46"/>
      <c r="G9" s="46"/>
      <c r="H9" s="46"/>
      <c r="I9" s="46"/>
      <c r="J9" s="46"/>
      <c r="K9" s="46"/>
      <c r="L9" s="47"/>
      <c r="M9" s="48"/>
      <c r="N9" s="29"/>
      <c r="O9" s="29"/>
      <c r="P9" s="29"/>
    </row>
    <row r="10" spans="1:20" s="12" customFormat="1" ht="15" customHeight="1">
      <c r="B10" s="45" t="s">
        <v>24</v>
      </c>
      <c r="C10" s="46"/>
      <c r="D10" s="46"/>
      <c r="E10" s="46"/>
      <c r="F10" s="46"/>
      <c r="G10" s="46"/>
      <c r="H10" s="46"/>
      <c r="I10" s="46"/>
      <c r="J10" s="46"/>
      <c r="K10" s="46"/>
      <c r="L10" s="47"/>
      <c r="M10" s="48"/>
      <c r="N10" s="29"/>
      <c r="O10" s="29"/>
      <c r="P10" s="29"/>
    </row>
    <row r="11" spans="1:20" s="12" customFormat="1" ht="15" customHeight="1">
      <c r="B11" s="45" t="s">
        <v>25</v>
      </c>
      <c r="C11" s="46"/>
      <c r="D11" s="46"/>
      <c r="E11" s="46"/>
      <c r="F11" s="46"/>
      <c r="G11" s="46"/>
      <c r="H11" s="46"/>
      <c r="I11" s="46"/>
      <c r="J11" s="46"/>
      <c r="K11" s="46"/>
      <c r="L11" s="47"/>
      <c r="M11" s="48"/>
      <c r="N11" s="29"/>
      <c r="O11" s="29"/>
      <c r="P11" s="29"/>
    </row>
    <row r="12" spans="1:20" s="12" customFormat="1" ht="15" customHeight="1">
      <c r="B12" s="31"/>
      <c r="C12" s="29"/>
      <c r="D12" s="29"/>
      <c r="E12" s="32"/>
      <c r="F12" s="32"/>
      <c r="G12" s="32"/>
      <c r="H12" s="32"/>
      <c r="I12" s="32"/>
      <c r="J12" s="32"/>
      <c r="K12" s="32"/>
    </row>
    <row r="13" spans="1:20" s="12" customFormat="1" ht="12.95" customHeight="1" thickBot="1"/>
    <row r="14" spans="1:20" s="12" customFormat="1" ht="15" customHeight="1" thickBot="1">
      <c r="A14" s="16"/>
      <c r="B14" s="4" t="s">
        <v>8</v>
      </c>
      <c r="C14" s="34" t="s">
        <v>2</v>
      </c>
      <c r="D14" s="35" t="s">
        <v>0</v>
      </c>
      <c r="E14" s="36" t="s">
        <v>1</v>
      </c>
      <c r="F14" s="36" t="s">
        <v>3</v>
      </c>
      <c r="G14" s="37" t="s">
        <v>4</v>
      </c>
      <c r="H14" s="38" t="s">
        <v>5</v>
      </c>
      <c r="J14" s="14" t="s">
        <v>31</v>
      </c>
      <c r="K14" s="17"/>
      <c r="L14" s="10"/>
      <c r="M14" s="11"/>
      <c r="P14" s="14" t="s">
        <v>41</v>
      </c>
      <c r="Q14" s="17"/>
      <c r="R14" s="10"/>
      <c r="S14" s="11"/>
    </row>
    <row r="15" spans="1:20" s="12" customFormat="1" ht="15" customHeight="1">
      <c r="A15" s="71">
        <v>1</v>
      </c>
      <c r="B15" s="72" t="s">
        <v>18</v>
      </c>
      <c r="C15" s="75">
        <f>COUNT(M15,N18,S15,M23,M26,T23)</f>
        <v>4</v>
      </c>
      <c r="D15" s="79">
        <f>IF(M15&gt;N15,1,0)+IF(N18&gt;M18,1,0)+IF(S15&gt;T15,1,0)+IF(M26&gt;N26,1,0)+IF(T23&gt;S23,1,0)</f>
        <v>4</v>
      </c>
      <c r="E15" s="79">
        <f>IF(M15&lt;N15,1,0)+IF(N18&lt;M18,1,0)+IF(S15&lt;T15,1,0)+IF(M26&lt;N26,1,0)+IF(T23&lt;S23,1,0)</f>
        <v>0</v>
      </c>
      <c r="F15" s="79">
        <f>VALUE(M15+N18+S15+M23+T23+M26)</f>
        <v>13</v>
      </c>
      <c r="G15" s="79">
        <f>VALUE(N15+M18+T15+N23+S23+N26)</f>
        <v>1</v>
      </c>
      <c r="H15" s="80">
        <f>AVERAGE(F15-G15)</f>
        <v>12</v>
      </c>
      <c r="I15" s="22"/>
      <c r="J15" s="8" t="str">
        <f>B15</f>
        <v>CT SANTA EULALIA</v>
      </c>
      <c r="K15" s="23" t="s">
        <v>6</v>
      </c>
      <c r="L15" s="43" t="str">
        <f>B18</f>
        <v>DESCANSA</v>
      </c>
      <c r="M15" s="54"/>
      <c r="N15" s="54"/>
      <c r="P15" s="8" t="str">
        <f>B15</f>
        <v>CT SANTA EULALIA</v>
      </c>
      <c r="Q15" s="23" t="s">
        <v>6</v>
      </c>
      <c r="R15" s="8" t="str">
        <f>B16</f>
        <v>CT SANTA GERTRUDIS</v>
      </c>
      <c r="S15" s="54">
        <v>3</v>
      </c>
      <c r="T15" s="54">
        <v>0</v>
      </c>
    </row>
    <row r="16" spans="1:20" s="12" customFormat="1" ht="15" customHeight="1">
      <c r="A16" s="2">
        <v>2</v>
      </c>
      <c r="B16" s="24" t="s">
        <v>15</v>
      </c>
      <c r="C16" s="25">
        <f>COUNT(M16,N19,T15,N24,N27,S23)</f>
        <v>4</v>
      </c>
      <c r="D16" s="25">
        <f>IF(M16&gt;N16,1,0)+IF(N19&gt;M19,1,0)+IF(T15&gt;S15,1,0)+IF(S23&gt;T23,1,0)+IF(N24&gt;M24,1,0)</f>
        <v>2</v>
      </c>
      <c r="E16" s="25">
        <f>IF(M16&lt;N16,1,0)+IF(N19&lt;M19,1,0)+IF(T15&lt;S15,1,0)+IF(N24&lt;M24,1,0)+IF(S23&lt;T23,1,0)</f>
        <v>2</v>
      </c>
      <c r="F16" s="25">
        <f>VALUE(M16+N19+T15+N24+N27+S23)</f>
        <v>6</v>
      </c>
      <c r="G16" s="25">
        <f>VALUE(N16+M19+S15+M24+T23+M27)</f>
        <v>8</v>
      </c>
      <c r="H16" s="26">
        <f>AVERAGE(F16-G16)</f>
        <v>-2</v>
      </c>
      <c r="I16" s="22"/>
      <c r="J16" s="8" t="str">
        <f>B16</f>
        <v>CT SANTA GERTRUDIS</v>
      </c>
      <c r="K16" s="23" t="s">
        <v>6</v>
      </c>
      <c r="L16" s="9" t="str">
        <f>B17</f>
        <v>IBIZA CLUB DE CAMPO</v>
      </c>
      <c r="M16" s="54">
        <v>3</v>
      </c>
      <c r="N16" s="54">
        <v>0</v>
      </c>
      <c r="O16" s="55" t="s">
        <v>48</v>
      </c>
      <c r="P16" s="9" t="str">
        <f>B17</f>
        <v>IBIZA CLUB DE CAMPO</v>
      </c>
      <c r="Q16" s="23" t="s">
        <v>6</v>
      </c>
      <c r="R16" s="42" t="str">
        <f>B18</f>
        <v>DESCANSA</v>
      </c>
      <c r="S16" s="54"/>
      <c r="T16" s="54"/>
    </row>
    <row r="17" spans="1:21" s="12" customFormat="1" ht="15" customHeight="1">
      <c r="A17" s="57">
        <v>3</v>
      </c>
      <c r="B17" s="40" t="s">
        <v>17</v>
      </c>
      <c r="C17" s="25">
        <f>COUNT(N16,M18,S16)</f>
        <v>2</v>
      </c>
      <c r="D17" s="27">
        <f>IF(M18&gt;N18,1,0)+IF(N16&gt;M16,1,0)+IF(S16&gt;T16,1,0)</f>
        <v>0</v>
      </c>
      <c r="E17" s="27">
        <f>IF(M18&lt;N18,1,0)+IF(N16&lt;M16,1,0)+IF(S16&lt;T16,1,0)</f>
        <v>2</v>
      </c>
      <c r="F17" s="27">
        <f>VALUE(N16+M18+S16)</f>
        <v>1</v>
      </c>
      <c r="G17" s="27">
        <f>VALUE(M16+N18+T16)</f>
        <v>5</v>
      </c>
      <c r="H17" s="49">
        <f>AVERAGE(F17-G17)</f>
        <v>-4</v>
      </c>
      <c r="J17" s="14" t="s">
        <v>40</v>
      </c>
      <c r="K17" s="17"/>
      <c r="L17" s="10"/>
      <c r="M17" s="11"/>
    </row>
    <row r="18" spans="1:21" s="12" customFormat="1" ht="15" customHeight="1" thickBot="1">
      <c r="A18" s="3"/>
      <c r="B18" s="50" t="s">
        <v>11</v>
      </c>
      <c r="C18" s="51">
        <f>COUNT(N15,M19,T16)</f>
        <v>0</v>
      </c>
      <c r="D18" s="51">
        <f>IF(N15&gt;M15,1,0)+IF(M19&gt;N19,1,0)+IF(T16&gt;S16,1,0)</f>
        <v>0</v>
      </c>
      <c r="E18" s="51">
        <f>IF(N15&lt;M15,1,0)+IF(M19&lt;N19,1,0)+IF(T16&lt;S16,1,0)</f>
        <v>0</v>
      </c>
      <c r="F18" s="51">
        <f>VALUE(N15+M19+T16)</f>
        <v>0</v>
      </c>
      <c r="G18" s="51">
        <f>VALUE(M15+N19+S16)</f>
        <v>0</v>
      </c>
      <c r="H18" s="52">
        <f>AVERAGE(F18-G18)</f>
        <v>0</v>
      </c>
      <c r="J18" s="8" t="str">
        <f>B17</f>
        <v>IBIZA CLUB DE CAMPO</v>
      </c>
      <c r="K18" s="23" t="s">
        <v>6</v>
      </c>
      <c r="L18" s="13" t="str">
        <f>B15</f>
        <v>CT SANTA EULALIA</v>
      </c>
      <c r="M18" s="54">
        <v>1</v>
      </c>
      <c r="N18" s="54">
        <v>2</v>
      </c>
    </row>
    <row r="19" spans="1:21" s="12" customFormat="1" ht="15" customHeight="1">
      <c r="J19" s="42" t="str">
        <f>B18</f>
        <v>DESCANSA</v>
      </c>
      <c r="K19" s="23" t="s">
        <v>6</v>
      </c>
      <c r="L19" s="13" t="str">
        <f>B16</f>
        <v>CT SANTA GERTRUDIS</v>
      </c>
      <c r="M19" s="54"/>
      <c r="N19" s="54"/>
    </row>
    <row r="20" spans="1:21" s="12" customFormat="1" ht="15" customHeight="1" thickBot="1"/>
    <row r="21" spans="1:21" ht="15" customHeight="1" thickBot="1">
      <c r="B21" s="81" t="s">
        <v>50</v>
      </c>
      <c r="C21" s="82"/>
      <c r="D21" s="82"/>
      <c r="E21" s="82"/>
      <c r="F21" s="82"/>
      <c r="G21" s="83"/>
    </row>
    <row r="22" spans="1:21" ht="15" customHeight="1">
      <c r="B22" s="77" t="s">
        <v>51</v>
      </c>
      <c r="C22" s="88" t="s">
        <v>18</v>
      </c>
      <c r="D22" s="89"/>
      <c r="E22" s="89"/>
      <c r="F22" s="89"/>
      <c r="G22" s="90"/>
      <c r="J22" s="14" t="s">
        <v>42</v>
      </c>
      <c r="K22" s="17"/>
      <c r="L22" s="10"/>
      <c r="M22" s="11"/>
      <c r="N22" s="12"/>
      <c r="O22" s="12"/>
      <c r="P22" s="14" t="s">
        <v>44</v>
      </c>
      <c r="Q22" s="17"/>
      <c r="R22" s="10"/>
      <c r="S22" s="11"/>
      <c r="T22" s="12"/>
    </row>
    <row r="23" spans="1:21" ht="15" customHeight="1" thickBot="1">
      <c r="B23" s="78" t="s">
        <v>52</v>
      </c>
      <c r="C23" s="85" t="s">
        <v>15</v>
      </c>
      <c r="D23" s="86"/>
      <c r="E23" s="86"/>
      <c r="F23" s="86"/>
      <c r="G23" s="87"/>
      <c r="J23" s="8" t="str">
        <f>J15</f>
        <v>CT SANTA EULALIA</v>
      </c>
      <c r="K23" s="23" t="s">
        <v>6</v>
      </c>
      <c r="L23" s="43" t="s">
        <v>11</v>
      </c>
      <c r="M23" s="54"/>
      <c r="N23" s="54"/>
      <c r="O23" s="12"/>
      <c r="P23" s="8" t="str">
        <f>R15</f>
        <v>CT SANTA GERTRUDIS</v>
      </c>
      <c r="Q23" s="23" t="s">
        <v>6</v>
      </c>
      <c r="R23" s="8" t="str">
        <f>P15</f>
        <v>CT SANTA EULALIA</v>
      </c>
      <c r="S23" s="56">
        <v>0</v>
      </c>
      <c r="T23" s="56">
        <v>5</v>
      </c>
      <c r="U23" s="55" t="s">
        <v>48</v>
      </c>
    </row>
    <row r="24" spans="1:21" ht="15" customHeight="1">
      <c r="J24" s="8" t="str">
        <f>L16</f>
        <v>IBIZA CLUB DE CAMPO</v>
      </c>
      <c r="K24" s="23" t="s">
        <v>6</v>
      </c>
      <c r="L24" s="9" t="str">
        <f>J16</f>
        <v>CT SANTA GERTRUDIS</v>
      </c>
      <c r="M24" s="54">
        <v>0</v>
      </c>
      <c r="N24" s="54">
        <v>3</v>
      </c>
      <c r="O24" s="55" t="s">
        <v>48</v>
      </c>
      <c r="P24" s="9" t="str">
        <f>P16</f>
        <v>IBIZA CLUB DE CAMPO</v>
      </c>
      <c r="Q24" s="23" t="s">
        <v>6</v>
      </c>
      <c r="R24" s="42" t="s">
        <v>11</v>
      </c>
      <c r="S24" s="54"/>
      <c r="T24" s="54"/>
    </row>
    <row r="25" spans="1:21" ht="15" customHeight="1">
      <c r="J25" s="14" t="s">
        <v>43</v>
      </c>
      <c r="K25" s="17"/>
      <c r="L25" s="10"/>
      <c r="M25" s="11"/>
      <c r="N25" s="12"/>
      <c r="O25" s="12"/>
      <c r="P25" s="12"/>
      <c r="Q25" s="12"/>
      <c r="R25" s="12"/>
      <c r="S25" s="12"/>
      <c r="T25" s="12"/>
    </row>
    <row r="26" spans="1:21" ht="15" customHeight="1">
      <c r="J26" s="8" t="str">
        <f>L18</f>
        <v>CT SANTA EULALIA</v>
      </c>
      <c r="K26" s="23" t="s">
        <v>6</v>
      </c>
      <c r="L26" s="13" t="str">
        <f>J18</f>
        <v>IBIZA CLUB DE CAMPO</v>
      </c>
      <c r="M26" s="54">
        <v>3</v>
      </c>
      <c r="N26" s="54">
        <v>0</v>
      </c>
      <c r="O26" s="12"/>
      <c r="P26" s="12"/>
      <c r="Q26" s="12"/>
      <c r="R26" s="12"/>
      <c r="S26" s="12"/>
      <c r="T26" s="12"/>
    </row>
    <row r="27" spans="1:21" ht="15" customHeight="1">
      <c r="J27" s="42" t="str">
        <f>J19</f>
        <v>DESCANSA</v>
      </c>
      <c r="K27" s="23" t="s">
        <v>6</v>
      </c>
      <c r="L27" s="13" t="str">
        <f>L19</f>
        <v>CT SANTA GERTRUDIS</v>
      </c>
      <c r="M27" s="54"/>
      <c r="N27" s="54"/>
      <c r="O27" s="12"/>
      <c r="P27" s="12"/>
      <c r="Q27" s="12"/>
      <c r="R27" s="12"/>
      <c r="S27" s="12"/>
      <c r="T27" s="12"/>
    </row>
    <row r="28" spans="1:21" ht="14.1" customHeight="1"/>
  </sheetData>
  <mergeCells count="3">
    <mergeCell ref="B21:G21"/>
    <mergeCell ref="C22:G22"/>
    <mergeCell ref="C23:G23"/>
  </mergeCells>
  <pageMargins left="0.7" right="0.7" top="0.75" bottom="0.75" header="0.3" footer="0.3"/>
  <pageSetup paperSize="9" scale="81" orientation="landscape"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U84"/>
  <sheetViews>
    <sheetView zoomScale="110" zoomScaleNormal="110" workbookViewId="0">
      <selection activeCell="D24" sqref="D24"/>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28515625" customWidth="1"/>
    <col min="15" max="15" width="4.42578125" bestFit="1" customWidth="1"/>
    <col min="16" max="16" width="19.5703125" customWidth="1"/>
    <col min="17" max="17" width="2.7109375" customWidth="1"/>
    <col min="18" max="18" width="23" customWidth="1"/>
    <col min="19" max="19" width="3.42578125" customWidth="1"/>
    <col min="20" max="20" width="3.5703125" customWidth="1"/>
  </cols>
  <sheetData>
    <row r="1" spans="1:21" ht="16.5" customHeight="1"/>
    <row r="3" spans="1:21" ht="21" customHeight="1"/>
    <row r="4" spans="1:21" ht="27" customHeight="1">
      <c r="B4" s="33" t="s">
        <v>22</v>
      </c>
    </row>
    <row r="5" spans="1:21" ht="15" customHeight="1">
      <c r="L5" s="15"/>
    </row>
    <row r="6" spans="1:21" ht="15" customHeight="1">
      <c r="B6" s="39" t="s">
        <v>20</v>
      </c>
      <c r="C6" s="41"/>
      <c r="D6" s="5"/>
      <c r="E6" s="6"/>
      <c r="F6" s="44" t="s">
        <v>14</v>
      </c>
      <c r="G6" s="30"/>
      <c r="H6" s="30"/>
      <c r="I6" s="30"/>
      <c r="J6" s="30"/>
      <c r="K6" s="5"/>
    </row>
    <row r="7" spans="1:21" ht="15" customHeight="1">
      <c r="B7" s="5"/>
      <c r="C7" s="5"/>
      <c r="D7" s="5"/>
      <c r="E7" s="5"/>
      <c r="F7" s="5" t="s">
        <v>21</v>
      </c>
      <c r="G7" s="5"/>
      <c r="H7" s="5"/>
      <c r="I7" s="5"/>
      <c r="J7" s="5"/>
      <c r="K7" s="5"/>
    </row>
    <row r="9" spans="1:21" s="12" customFormat="1" ht="15" customHeight="1">
      <c r="B9" s="45" t="s">
        <v>23</v>
      </c>
      <c r="C9" s="46"/>
      <c r="D9" s="46"/>
      <c r="E9" s="46"/>
      <c r="F9" s="46"/>
      <c r="G9" s="46"/>
      <c r="H9" s="46"/>
      <c r="I9" s="46"/>
      <c r="J9" s="46"/>
      <c r="K9" s="46"/>
      <c r="L9" s="47"/>
      <c r="M9" s="48"/>
      <c r="N9" s="29"/>
      <c r="O9" s="29"/>
      <c r="P9" s="29"/>
    </row>
    <row r="10" spans="1:21" s="12" customFormat="1" ht="15" customHeight="1">
      <c r="B10" s="45" t="s">
        <v>24</v>
      </c>
      <c r="C10" s="46"/>
      <c r="D10" s="46"/>
      <c r="E10" s="46"/>
      <c r="F10" s="46"/>
      <c r="G10" s="46"/>
      <c r="H10" s="46"/>
      <c r="I10" s="46"/>
      <c r="J10" s="46"/>
      <c r="K10" s="46"/>
      <c r="L10" s="47"/>
      <c r="M10" s="48"/>
      <c r="N10" s="29"/>
      <c r="O10" s="29"/>
      <c r="P10" s="29"/>
    </row>
    <row r="11" spans="1:21" s="12" customFormat="1" ht="15" customHeight="1">
      <c r="B11" s="45" t="s">
        <v>25</v>
      </c>
      <c r="C11" s="46"/>
      <c r="D11" s="46"/>
      <c r="E11" s="46"/>
      <c r="F11" s="46"/>
      <c r="G11" s="46"/>
      <c r="H11" s="46"/>
      <c r="I11" s="46"/>
      <c r="J11" s="46"/>
      <c r="K11" s="46"/>
      <c r="L11" s="47"/>
      <c r="M11" s="48"/>
      <c r="N11" s="29"/>
      <c r="O11" s="29"/>
      <c r="P11" s="29"/>
    </row>
    <row r="12" spans="1:21" s="12" customFormat="1" ht="12.95" customHeight="1" thickBot="1"/>
    <row r="13" spans="1:21" s="12" customFormat="1" ht="15" customHeight="1" thickBot="1">
      <c r="A13" s="16"/>
      <c r="B13" s="4" t="s">
        <v>8</v>
      </c>
      <c r="C13" s="34" t="s">
        <v>2</v>
      </c>
      <c r="D13" s="35" t="s">
        <v>0</v>
      </c>
      <c r="E13" s="36" t="s">
        <v>1</v>
      </c>
      <c r="F13" s="36" t="s">
        <v>3</v>
      </c>
      <c r="G13" s="37" t="s">
        <v>4</v>
      </c>
      <c r="H13" s="38" t="s">
        <v>5</v>
      </c>
      <c r="J13" s="14" t="s">
        <v>29</v>
      </c>
      <c r="K13" s="17"/>
      <c r="L13" s="10"/>
      <c r="M13" s="11"/>
      <c r="P13" s="14" t="s">
        <v>34</v>
      </c>
      <c r="Q13" s="17"/>
      <c r="R13" s="10"/>
      <c r="S13" s="11"/>
    </row>
    <row r="14" spans="1:21" s="12" customFormat="1" ht="15" customHeight="1">
      <c r="A14" s="71">
        <v>1</v>
      </c>
      <c r="B14" s="72" t="s">
        <v>18</v>
      </c>
      <c r="C14" s="75">
        <f>COUNT(M14,N17,S14,M22,T22,M25)</f>
        <v>4</v>
      </c>
      <c r="D14" s="79">
        <f>IF(M14&gt;N14,1,0)+IF(N17&gt;M17,1,0)+IF(S14&gt;T14,1,0)+IF(T22&gt;S22,1,0)+IF(M25&gt;N25,1,0)</f>
        <v>4</v>
      </c>
      <c r="E14" s="79">
        <f>IF(M14&lt;N14,1,0)+IF(N17&lt;M17,1,0)+IF(S14&lt;T14,1,0)+IF(M25&lt;N25,1,0)+IF(T22&lt;S22,1,0)</f>
        <v>0</v>
      </c>
      <c r="F14" s="79">
        <f>VALUE(M14+N17+S14+T22+M25)</f>
        <v>12</v>
      </c>
      <c r="G14" s="79">
        <f>VALUE(N14+M17+T14+N22+S22+N25)</f>
        <v>0</v>
      </c>
      <c r="H14" s="80">
        <f>AVERAGE(F14-G14)</f>
        <v>12</v>
      </c>
      <c r="I14" s="22"/>
      <c r="J14" s="8" t="str">
        <f>B14</f>
        <v>CT SANTA EULALIA</v>
      </c>
      <c r="K14" s="23" t="s">
        <v>6</v>
      </c>
      <c r="L14" s="43" t="str">
        <f>B17</f>
        <v>DESCANSA</v>
      </c>
      <c r="M14" s="54"/>
      <c r="N14" s="54"/>
      <c r="P14" s="8" t="str">
        <f>B14</f>
        <v>CT SANTA EULALIA</v>
      </c>
      <c r="Q14" s="23" t="s">
        <v>6</v>
      </c>
      <c r="R14" s="8" t="str">
        <f>B15</f>
        <v>CT SANTA GERTRUDIS</v>
      </c>
      <c r="S14" s="54">
        <v>3</v>
      </c>
      <c r="T14" s="54">
        <v>0</v>
      </c>
      <c r="U14" s="55" t="s">
        <v>48</v>
      </c>
    </row>
    <row r="15" spans="1:21" s="12" customFormat="1" ht="15" customHeight="1">
      <c r="A15" s="57">
        <v>2</v>
      </c>
      <c r="B15" s="40" t="s">
        <v>15</v>
      </c>
      <c r="C15" s="58">
        <f>COUNT(M15,N18,T14,N23,S22,N26)</f>
        <v>4</v>
      </c>
      <c r="D15" s="58">
        <f>IF(M15&gt;N15,1,0)+IF(N18&gt;M18,1,0)+IF(T14&gt;S14,1,0)+IF(N23&gt;M23,1,0)+IF(S22&gt;T22,1,0)</f>
        <v>0</v>
      </c>
      <c r="E15" s="58">
        <f>IF(M15&lt;N15,1,0)+IF(N18&lt;M18,1,0)+IF(T14&lt;S14,1,0)+IF(N23&lt;M23,1,0)+IF(S22&lt;T22,1,0)</f>
        <v>4</v>
      </c>
      <c r="F15" s="58">
        <f>VALUE(M15+N18+T14+N23+S22)</f>
        <v>0</v>
      </c>
      <c r="G15" s="58">
        <f>VALUE(N15+M18+S14+M23+T22)</f>
        <v>12</v>
      </c>
      <c r="H15" s="70">
        <f>AVERAGE(F15-G15)</f>
        <v>-12</v>
      </c>
      <c r="I15" s="22"/>
      <c r="J15" s="8" t="str">
        <f>B15</f>
        <v>CT SANTA GERTRUDIS</v>
      </c>
      <c r="K15" s="23" t="s">
        <v>6</v>
      </c>
      <c r="L15" s="9" t="str">
        <f>B16</f>
        <v>CT ILLA DE FORMENTERA</v>
      </c>
      <c r="M15" s="54">
        <v>0</v>
      </c>
      <c r="N15" s="54">
        <v>3</v>
      </c>
      <c r="O15" s="55" t="s">
        <v>48</v>
      </c>
      <c r="P15" s="9" t="str">
        <f>B16</f>
        <v>CT ILLA DE FORMENTERA</v>
      </c>
      <c r="Q15" s="23" t="s">
        <v>6</v>
      </c>
      <c r="R15" s="42" t="str">
        <f>B17</f>
        <v>DESCANSA</v>
      </c>
      <c r="S15" s="54"/>
      <c r="T15" s="54"/>
    </row>
    <row r="16" spans="1:21" s="12" customFormat="1" ht="15" customHeight="1">
      <c r="A16" s="2">
        <v>3</v>
      </c>
      <c r="B16" s="24" t="s">
        <v>19</v>
      </c>
      <c r="C16" s="25">
        <f>COUNT(N15,M17,S15,M23,N25,S23)</f>
        <v>4</v>
      </c>
      <c r="D16" s="27">
        <f>IF(M17&gt;N17,1,0)+IF(N15&gt;M15,1,0)+IF(S15&gt;T15,1,0)+IF(M23&gt;N23,1,0)+IF(N25&gt;M25,1,0)</f>
        <v>2</v>
      </c>
      <c r="E16" s="27">
        <f>IF(M17&lt;N17,1,0)+IF(N15&lt;M15,1,0)+IF(S15&lt;T15,1,0)+IF(M23&lt;N23,1,0)+IF(N25&lt;M25,1,0)</f>
        <v>2</v>
      </c>
      <c r="F16" s="27">
        <f>VALUE(N15+M17+S15+M23+S23+N25)</f>
        <v>6</v>
      </c>
      <c r="G16" s="27">
        <f>VALUE(M15+N17+T15+N23+M25)</f>
        <v>6</v>
      </c>
      <c r="H16" s="49">
        <f>AVERAGE(F16-G16)</f>
        <v>0</v>
      </c>
      <c r="J16" s="14" t="s">
        <v>33</v>
      </c>
      <c r="K16" s="17"/>
      <c r="L16" s="10"/>
      <c r="M16" s="11"/>
    </row>
    <row r="17" spans="1:21" s="12" customFormat="1" ht="15" customHeight="1" thickBot="1">
      <c r="A17" s="3"/>
      <c r="B17" s="50" t="s">
        <v>11</v>
      </c>
      <c r="C17" s="51">
        <f>COUNT(N14,M18,T15)</f>
        <v>0</v>
      </c>
      <c r="D17" s="51">
        <f>IF(N14&gt;M14,1,0)+IF(M18&gt;N18,1,0)+IF(T15&gt;S15,1,0)</f>
        <v>0</v>
      </c>
      <c r="E17" s="51">
        <f>IF(N14&lt;M14,1,0)+IF(M18&lt;N18,1,0)+IF(T15&lt;S15,1,0)</f>
        <v>0</v>
      </c>
      <c r="F17" s="51">
        <f>VALUE(N14+M18+T15)</f>
        <v>0</v>
      </c>
      <c r="G17" s="51">
        <f>VALUE(M14+N18+S15)</f>
        <v>0</v>
      </c>
      <c r="H17" s="52">
        <f>AVERAGE(F17-G17)</f>
        <v>0</v>
      </c>
      <c r="J17" s="8" t="str">
        <f>B16</f>
        <v>CT ILLA DE FORMENTERA</v>
      </c>
      <c r="K17" s="23" t="s">
        <v>6</v>
      </c>
      <c r="L17" s="13" t="str">
        <f>B14</f>
        <v>CT SANTA EULALIA</v>
      </c>
      <c r="M17" s="54">
        <v>0</v>
      </c>
      <c r="N17" s="54">
        <v>3</v>
      </c>
    </row>
    <row r="18" spans="1:21" s="12" customFormat="1" ht="15" customHeight="1">
      <c r="J18" s="42" t="str">
        <f>B17</f>
        <v>DESCANSA</v>
      </c>
      <c r="K18" s="23" t="s">
        <v>6</v>
      </c>
      <c r="L18" s="13" t="str">
        <f>B15</f>
        <v>CT SANTA GERTRUDIS</v>
      </c>
      <c r="M18" s="54"/>
      <c r="N18" s="54"/>
    </row>
    <row r="19" spans="1:21" s="12" customFormat="1" ht="15" customHeight="1" thickBot="1"/>
    <row r="20" spans="1:21" ht="15" customHeight="1" thickBot="1">
      <c r="B20" s="81" t="s">
        <v>50</v>
      </c>
      <c r="C20" s="82"/>
      <c r="D20" s="82"/>
      <c r="E20" s="82"/>
      <c r="F20" s="82"/>
      <c r="G20" s="83"/>
    </row>
    <row r="21" spans="1:21" ht="15" customHeight="1">
      <c r="B21" s="77" t="s">
        <v>51</v>
      </c>
      <c r="C21" s="88" t="s">
        <v>18</v>
      </c>
      <c r="D21" s="89"/>
      <c r="E21" s="89"/>
      <c r="F21" s="89"/>
      <c r="G21" s="90"/>
      <c r="J21" s="14" t="s">
        <v>37</v>
      </c>
      <c r="K21" s="17"/>
      <c r="L21" s="10"/>
      <c r="M21" s="11"/>
      <c r="N21" s="12"/>
      <c r="O21" s="12"/>
      <c r="P21" s="14" t="s">
        <v>39</v>
      </c>
      <c r="Q21" s="17"/>
      <c r="R21" s="10"/>
      <c r="S21" s="11"/>
      <c r="T21" s="12"/>
    </row>
    <row r="22" spans="1:21" ht="15" customHeight="1" thickBot="1">
      <c r="B22" s="78" t="s">
        <v>52</v>
      </c>
      <c r="C22" s="85" t="s">
        <v>56</v>
      </c>
      <c r="D22" s="86"/>
      <c r="E22" s="86"/>
      <c r="F22" s="86"/>
      <c r="G22" s="87"/>
      <c r="J22" s="8" t="str">
        <f>J14</f>
        <v>CT SANTA EULALIA</v>
      </c>
      <c r="K22" s="23" t="s">
        <v>6</v>
      </c>
      <c r="L22" s="43" t="s">
        <v>11</v>
      </c>
      <c r="M22" s="54"/>
      <c r="N22" s="54"/>
      <c r="O22" s="12"/>
      <c r="P22" s="8" t="str">
        <f>R14</f>
        <v>CT SANTA GERTRUDIS</v>
      </c>
      <c r="Q22" s="23" t="s">
        <v>6</v>
      </c>
      <c r="R22" s="8" t="str">
        <f>P14</f>
        <v>CT SANTA EULALIA</v>
      </c>
      <c r="S22" s="54">
        <v>0</v>
      </c>
      <c r="T22" s="54">
        <v>3</v>
      </c>
      <c r="U22" s="55" t="s">
        <v>48</v>
      </c>
    </row>
    <row r="23" spans="1:21" ht="15" customHeight="1">
      <c r="J23" s="8" t="str">
        <f>L15</f>
        <v>CT ILLA DE FORMENTERA</v>
      </c>
      <c r="K23" s="23" t="s">
        <v>6</v>
      </c>
      <c r="L23" s="9" t="str">
        <f>J15</f>
        <v>CT SANTA GERTRUDIS</v>
      </c>
      <c r="M23" s="54">
        <v>3</v>
      </c>
      <c r="N23" s="54">
        <v>0</v>
      </c>
      <c r="O23" s="55" t="s">
        <v>48</v>
      </c>
      <c r="P23" s="9" t="str">
        <f>P15</f>
        <v>CT ILLA DE FORMENTERA</v>
      </c>
      <c r="Q23" s="23" t="s">
        <v>6</v>
      </c>
      <c r="R23" s="42" t="s">
        <v>11</v>
      </c>
      <c r="S23" s="54"/>
      <c r="T23" s="54"/>
    </row>
    <row r="24" spans="1:21" ht="15" customHeight="1">
      <c r="J24" s="14" t="s">
        <v>38</v>
      </c>
      <c r="K24" s="17"/>
      <c r="L24" s="10"/>
      <c r="M24" s="11"/>
      <c r="N24" s="12"/>
      <c r="O24" s="12"/>
      <c r="P24" s="12"/>
      <c r="Q24" s="12"/>
      <c r="R24" s="12"/>
      <c r="S24" s="12"/>
      <c r="T24" s="12"/>
    </row>
    <row r="25" spans="1:21" ht="15" customHeight="1">
      <c r="J25" s="8" t="str">
        <f>L17</f>
        <v>CT SANTA EULALIA</v>
      </c>
      <c r="K25" s="23" t="s">
        <v>6</v>
      </c>
      <c r="L25" s="13" t="str">
        <f>J17</f>
        <v>CT ILLA DE FORMENTERA</v>
      </c>
      <c r="M25" s="54">
        <v>3</v>
      </c>
      <c r="N25" s="54">
        <v>0</v>
      </c>
      <c r="O25" s="55" t="s">
        <v>48</v>
      </c>
      <c r="P25" s="12"/>
      <c r="Q25" s="12"/>
      <c r="R25" s="12"/>
      <c r="S25" s="12"/>
      <c r="T25" s="12"/>
    </row>
    <row r="26" spans="1:21" ht="15" customHeight="1">
      <c r="J26" s="42" t="str">
        <f>J18</f>
        <v>DESCANSA</v>
      </c>
      <c r="K26" s="23" t="s">
        <v>6</v>
      </c>
      <c r="L26" s="13" t="str">
        <f>L18</f>
        <v>CT SANTA GERTRUDIS</v>
      </c>
      <c r="M26" s="54"/>
      <c r="N26" s="54"/>
      <c r="O26" s="12"/>
      <c r="P26" s="12"/>
      <c r="Q26" s="12"/>
      <c r="R26" s="12"/>
      <c r="S26" s="12"/>
      <c r="T26" s="12"/>
    </row>
    <row r="49" ht="12.95" customHeight="1"/>
    <row r="50" ht="12.95" customHeight="1"/>
    <row r="51" ht="12.95" customHeight="1"/>
    <row r="52" ht="12.95" customHeight="1"/>
    <row r="53" ht="12.95"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mergeCells count="3">
    <mergeCell ref="B20:G20"/>
    <mergeCell ref="C21:G21"/>
    <mergeCell ref="C22:G22"/>
  </mergeCells>
  <printOptions horizontalCentered="1"/>
  <pageMargins left="3.937007874015748E-2" right="3.937007874015748E-2" top="0.15748031496062992" bottom="0.15748031496062992" header="0.31496062992125984" footer="0.31496062992125984"/>
  <pageSetup paperSize="9" scale="89" orientation="landscape" horizontalDpi="4294967293" verticalDpi="0" r:id="rId1"/>
  <drawing r:id="rId2"/>
</worksheet>
</file>

<file path=xl/worksheets/sheet8.xml><?xml version="1.0" encoding="utf-8"?>
<worksheet xmlns="http://schemas.openxmlformats.org/spreadsheetml/2006/main" xmlns:r="http://schemas.openxmlformats.org/officeDocument/2006/relationships">
  <dimension ref="A1:P66"/>
  <sheetViews>
    <sheetView zoomScale="110" zoomScaleNormal="110" workbookViewId="0">
      <selection activeCell="H25" sqref="H25"/>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3" t="s">
        <v>22</v>
      </c>
    </row>
    <row r="5" spans="1:16" ht="15" customHeight="1">
      <c r="L5" s="15"/>
    </row>
    <row r="6" spans="1:16" ht="15" customHeight="1">
      <c r="B6" s="91" t="s">
        <v>32</v>
      </c>
      <c r="C6" s="91"/>
      <c r="D6" s="5"/>
      <c r="E6" s="6"/>
      <c r="F6" s="44" t="s">
        <v>14</v>
      </c>
      <c r="G6" s="30"/>
      <c r="H6" s="30"/>
      <c r="I6" s="30"/>
      <c r="J6" s="30"/>
      <c r="K6" s="5"/>
    </row>
    <row r="7" spans="1:16" ht="15" customHeight="1">
      <c r="B7" s="5"/>
      <c r="C7" s="5"/>
      <c r="D7" s="5"/>
      <c r="E7" s="5"/>
      <c r="F7" s="5" t="s">
        <v>21</v>
      </c>
      <c r="G7" s="5"/>
      <c r="H7" s="5"/>
      <c r="I7" s="5"/>
      <c r="J7" s="5"/>
      <c r="K7" s="5"/>
    </row>
    <row r="8" spans="1:16" ht="15" customHeight="1"/>
    <row r="9" spans="1:16" s="12" customFormat="1">
      <c r="B9" s="45" t="s">
        <v>23</v>
      </c>
      <c r="C9" s="46"/>
      <c r="D9" s="46"/>
      <c r="E9" s="46"/>
      <c r="F9" s="46"/>
      <c r="G9" s="46"/>
      <c r="H9" s="46"/>
      <c r="I9" s="46"/>
      <c r="J9" s="46"/>
      <c r="K9" s="46"/>
      <c r="L9" s="47"/>
      <c r="M9" s="48"/>
      <c r="N9" s="29"/>
      <c r="O9" s="29"/>
      <c r="P9" s="29"/>
    </row>
    <row r="10" spans="1:16" s="12" customFormat="1" ht="15" customHeight="1">
      <c r="B10" s="45" t="s">
        <v>24</v>
      </c>
      <c r="C10" s="46"/>
      <c r="D10" s="46"/>
      <c r="E10" s="46"/>
      <c r="F10" s="46"/>
      <c r="G10" s="46"/>
      <c r="H10" s="46"/>
      <c r="I10" s="46"/>
      <c r="J10" s="46"/>
      <c r="K10" s="46"/>
      <c r="L10" s="47"/>
      <c r="M10" s="48"/>
      <c r="N10" s="29"/>
      <c r="O10" s="29"/>
      <c r="P10" s="29"/>
    </row>
    <row r="11" spans="1:16" s="12" customFormat="1" ht="15" customHeight="1">
      <c r="B11" s="45" t="s">
        <v>25</v>
      </c>
      <c r="C11" s="46"/>
      <c r="D11" s="46"/>
      <c r="E11" s="46"/>
      <c r="F11" s="46"/>
      <c r="G11" s="46"/>
      <c r="H11" s="46"/>
      <c r="I11" s="46"/>
      <c r="J11" s="46"/>
      <c r="K11" s="46"/>
      <c r="L11" s="47"/>
      <c r="M11" s="48"/>
      <c r="N11" s="29"/>
      <c r="O11" s="29"/>
      <c r="P11" s="29"/>
    </row>
    <row r="12" spans="1:16" s="12" customFormat="1" ht="15" customHeight="1" thickBot="1">
      <c r="B12" s="31"/>
      <c r="C12" s="29"/>
      <c r="D12" s="29"/>
      <c r="E12" s="32"/>
      <c r="F12" s="32"/>
      <c r="G12" s="32"/>
      <c r="H12" s="32"/>
      <c r="I12" s="32"/>
      <c r="J12" s="32"/>
      <c r="K12" s="32"/>
    </row>
    <row r="13" spans="1:16" s="12" customFormat="1" ht="12.95" customHeight="1" thickBot="1">
      <c r="A13" s="16"/>
      <c r="B13" s="7" t="s">
        <v>16</v>
      </c>
      <c r="C13" s="34" t="s">
        <v>2</v>
      </c>
      <c r="D13" s="35" t="s">
        <v>0</v>
      </c>
      <c r="E13" s="36" t="s">
        <v>1</v>
      </c>
      <c r="F13" s="36" t="s">
        <v>3</v>
      </c>
      <c r="G13" s="37" t="s">
        <v>4</v>
      </c>
      <c r="H13" s="38" t="s">
        <v>5</v>
      </c>
      <c r="J13" s="14" t="s">
        <v>31</v>
      </c>
      <c r="K13" s="17"/>
      <c r="L13" s="10"/>
      <c r="M13" s="11"/>
    </row>
    <row r="14" spans="1:16" s="12" customFormat="1" ht="12.95" customHeight="1">
      <c r="A14" s="1">
        <v>1</v>
      </c>
      <c r="B14" s="18" t="s">
        <v>18</v>
      </c>
      <c r="C14" s="19">
        <f>COUNT(M14+N17)</f>
        <v>1</v>
      </c>
      <c r="D14" s="20">
        <f>IF(M14&gt;N14,1,0)+IF(N17&gt;M17,1,0)</f>
        <v>1</v>
      </c>
      <c r="E14" s="20">
        <f>IF(M14&lt;N14,1,0)+IF(N17&lt;M17,1,0)</f>
        <v>0</v>
      </c>
      <c r="F14" s="19">
        <f>VALUE(M14+N17)</f>
        <v>3</v>
      </c>
      <c r="G14" s="19">
        <f>VALUE(N14+M17)</f>
        <v>0</v>
      </c>
      <c r="H14" s="21">
        <f>AVERAGE(F14-G14)</f>
        <v>3</v>
      </c>
      <c r="I14" s="22"/>
      <c r="J14" s="8" t="str">
        <f>B14</f>
        <v>CT SANTA EULALIA</v>
      </c>
      <c r="K14" s="23" t="s">
        <v>6</v>
      </c>
      <c r="L14" s="9" t="s">
        <v>15</v>
      </c>
      <c r="M14" s="54">
        <v>3</v>
      </c>
      <c r="N14" s="54">
        <v>0</v>
      </c>
      <c r="O14" s="55" t="s">
        <v>45</v>
      </c>
    </row>
    <row r="15" spans="1:16" s="12" customFormat="1" ht="12.95" customHeight="1" thickBot="1">
      <c r="A15" s="3">
        <v>2</v>
      </c>
      <c r="B15" s="53" t="s">
        <v>15</v>
      </c>
      <c r="C15" s="51">
        <f>COUNT(N14+M17)</f>
        <v>1</v>
      </c>
      <c r="D15" s="51">
        <f>IF(N14&gt;M14,1,0)+IF(M17&gt;N17,1,0)</f>
        <v>0</v>
      </c>
      <c r="E15" s="51">
        <f>IF(N14&lt;M14,1,0)+IF(M17&lt;N17,1,0)</f>
        <v>1</v>
      </c>
      <c r="F15" s="51">
        <f>VALUE(N14+M17)</f>
        <v>0</v>
      </c>
      <c r="G15" s="62">
        <f>VALUE(M14+N17)</f>
        <v>3</v>
      </c>
      <c r="H15" s="52">
        <f>AVERAGE(F15-G15)</f>
        <v>-3</v>
      </c>
      <c r="I15" s="22"/>
    </row>
    <row r="16" spans="1:16" s="12" customFormat="1" ht="12.95" customHeight="1">
      <c r="B16" s="28"/>
      <c r="J16" s="14" t="s">
        <v>36</v>
      </c>
      <c r="K16" s="17"/>
      <c r="L16" s="10"/>
      <c r="M16" s="11"/>
    </row>
    <row r="17" spans="2:15" s="12" customFormat="1" ht="12.95" customHeight="1">
      <c r="J17" s="9" t="s">
        <v>15</v>
      </c>
      <c r="K17" s="23" t="s">
        <v>6</v>
      </c>
      <c r="L17" s="8" t="str">
        <f>B14</f>
        <v>CT SANTA EULALIA</v>
      </c>
      <c r="M17" s="54"/>
      <c r="N17" s="54"/>
      <c r="O17" s="55" t="s">
        <v>54</v>
      </c>
    </row>
    <row r="18" spans="2:15" ht="15.75" thickBot="1"/>
    <row r="19" spans="2:15" ht="15.75" thickBot="1">
      <c r="B19" s="81" t="s">
        <v>50</v>
      </c>
      <c r="C19" s="82"/>
      <c r="D19" s="82"/>
      <c r="E19" s="82"/>
      <c r="F19" s="82"/>
      <c r="G19" s="83"/>
    </row>
    <row r="20" spans="2:15" ht="12.95" customHeight="1">
      <c r="B20" s="77" t="s">
        <v>51</v>
      </c>
      <c r="C20" s="88"/>
      <c r="D20" s="89"/>
      <c r="E20" s="89"/>
      <c r="F20" s="89"/>
      <c r="G20" s="90"/>
    </row>
    <row r="21" spans="2:15" ht="12.95" customHeight="1" thickBot="1">
      <c r="B21" s="78" t="s">
        <v>52</v>
      </c>
      <c r="C21" s="85"/>
      <c r="D21" s="86"/>
      <c r="E21" s="86"/>
      <c r="F21" s="86"/>
      <c r="G21" s="87"/>
    </row>
    <row r="22" spans="2:15" ht="12.95" customHeight="1"/>
    <row r="23" spans="2:15" ht="12.95" customHeight="1"/>
    <row r="24" spans="2:15" ht="12.95" customHeight="1"/>
    <row r="25" spans="2:15" ht="12.95" customHeight="1"/>
    <row r="26" spans="2:15" ht="12.95" customHeight="1"/>
    <row r="27" spans="2:15" ht="12.95" customHeight="1"/>
    <row r="28" spans="2:15" ht="12.95" customHeight="1"/>
    <row r="29" spans="2:15" ht="12.95" customHeight="1"/>
    <row r="30" spans="2:15" ht="12.95" customHeight="1"/>
    <row r="31" spans="2:15" ht="12.95" customHeight="1"/>
    <row r="32" spans="2:15"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7.25" customHeight="1"/>
    <row r="63" ht="17.100000000000001" customHeight="1"/>
    <row r="64" ht="17.100000000000001" customHeight="1"/>
    <row r="65" ht="17.100000000000001" customHeight="1"/>
    <row r="66" ht="17.100000000000001" customHeight="1"/>
  </sheetData>
  <mergeCells count="4">
    <mergeCell ref="B6:C6"/>
    <mergeCell ref="B19:G19"/>
    <mergeCell ref="C20:G20"/>
    <mergeCell ref="C21:G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BENJ MASC</vt:lpstr>
      <vt:lpstr>ALEV MASC</vt:lpstr>
      <vt:lpstr>INF MASC</vt:lpstr>
      <vt:lpstr>CADETE MASC</vt:lpstr>
      <vt:lpstr>ALEV FEM</vt:lpstr>
      <vt:lpstr>INF FEM</vt:lpstr>
      <vt:lpstr>CAD FEM</vt:lpstr>
      <vt:lpstr>JUNIOR FEM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PC2</cp:lastModifiedBy>
  <cp:lastPrinted>2017-12-12T10:21:12Z</cp:lastPrinted>
  <dcterms:created xsi:type="dcterms:W3CDTF">2016-11-15T09:47:28Z</dcterms:created>
  <dcterms:modified xsi:type="dcterms:W3CDTF">2019-05-07T09:01:24Z</dcterms:modified>
</cp:coreProperties>
</file>